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723_SG SFH  SG SCF - Rapports HTT - 30062025\"/>
    </mc:Choice>
  </mc:AlternateContent>
  <xr:revisionPtr revIDLastSave="0" documentId="13_ncr:1_{43A97EB3-E34B-478F-9C0F-ED77B86F358E}" xr6:coauthVersionLast="47" xr6:coauthVersionMax="47" xr10:uidLastSave="{00000000-0000-0000-0000-000000000000}"/>
  <bookViews>
    <workbookView xWindow="-120" yWindow="-120" windowWidth="38640" windowHeight="2124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2" l="1"/>
  <c r="E46" i="12"/>
  <c r="E44" i="12" s="1"/>
  <c r="D46" i="12"/>
  <c r="F44" i="12"/>
  <c r="D44" i="12"/>
  <c r="G41" i="12"/>
  <c r="G46" i="12" s="1"/>
  <c r="G44" i="12" s="1"/>
  <c r="F41" i="12"/>
  <c r="E41" i="12"/>
  <c r="D41" i="12"/>
  <c r="F33" i="12"/>
  <c r="E33" i="12"/>
  <c r="E32" i="12" s="1"/>
  <c r="D33" i="12"/>
  <c r="D32" i="12" s="1"/>
  <c r="F32" i="12"/>
  <c r="G26" i="12"/>
  <c r="G24" i="12" s="1"/>
  <c r="G21" i="12"/>
  <c r="F21" i="12"/>
  <c r="F26" i="12" s="1"/>
  <c r="F24" i="12" s="1"/>
  <c r="E21" i="12"/>
  <c r="E13" i="12" s="1"/>
  <c r="E12" i="12" s="1"/>
  <c r="D21" i="12"/>
  <c r="D13" i="12" s="1"/>
  <c r="D12" i="12" s="1"/>
  <c r="G13" i="12"/>
  <c r="F13" i="12"/>
  <c r="F12" i="12" s="1"/>
  <c r="G12" i="12"/>
  <c r="D10" i="12"/>
  <c r="D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7" i="10"/>
  <c r="D115" i="10"/>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5" i="10"/>
  <c r="D84" i="10"/>
  <c r="D76" i="10"/>
  <c r="D73" i="10"/>
  <c r="E61" i="10"/>
  <c r="E58" i="10"/>
  <c r="E57" i="10"/>
  <c r="F41" i="10"/>
  <c r="E41" i="10"/>
  <c r="C151" i="7"/>
  <c r="C150" i="7"/>
  <c r="C149" i="7"/>
  <c r="C148" i="7"/>
  <c r="C152" i="7" s="1"/>
  <c r="C139" i="7"/>
  <c r="C131" i="7"/>
  <c r="C92" i="7"/>
  <c r="C81" i="7"/>
  <c r="C77" i="7"/>
  <c r="C49" i="7"/>
  <c r="D37" i="7"/>
  <c r="C10" i="7" s="1"/>
  <c r="C37" i="7"/>
  <c r="F23" i="7" s="1"/>
  <c r="F27" i="7"/>
  <c r="F26" i="7"/>
  <c r="G24" i="7"/>
  <c r="F24" i="7"/>
  <c r="G23" i="7"/>
  <c r="G22" i="7"/>
  <c r="F22" i="7"/>
  <c r="C19" i="7"/>
  <c r="D307" i="6"/>
  <c r="C304" i="6"/>
  <c r="C303" i="6"/>
  <c r="C302" i="6"/>
  <c r="C298" i="6"/>
  <c r="C297" i="6"/>
  <c r="C296" i="6"/>
  <c r="D295" i="6"/>
  <c r="F293" i="6"/>
  <c r="C292" i="6"/>
  <c r="D291" i="6"/>
  <c r="C289" i="6"/>
  <c r="C288" i="6"/>
  <c r="C229" i="6"/>
  <c r="G218" i="6"/>
  <c r="C179" i="6"/>
  <c r="F177" i="6" s="1"/>
  <c r="D167" i="6"/>
  <c r="G166" i="6" s="1"/>
  <c r="C167" i="6"/>
  <c r="F166" i="6" s="1"/>
  <c r="C157" i="6"/>
  <c r="F155" i="6" s="1"/>
  <c r="D155" i="6"/>
  <c r="D138" i="6"/>
  <c r="D157" i="6" s="1"/>
  <c r="G138" i="6" s="1"/>
  <c r="C131" i="6"/>
  <c r="F129" i="6" s="1"/>
  <c r="D129" i="6"/>
  <c r="D112" i="6"/>
  <c r="D100" i="6"/>
  <c r="G96" i="6" s="1"/>
  <c r="C100" i="6"/>
  <c r="F99" i="6" s="1"/>
  <c r="D77" i="6"/>
  <c r="G72" i="6" s="1"/>
  <c r="C77" i="6"/>
  <c r="F71" i="6" s="1"/>
  <c r="D131" i="6" l="1"/>
  <c r="G129" i="6" s="1"/>
  <c r="F98" i="6"/>
  <c r="G73" i="6"/>
  <c r="C187" i="6"/>
  <c r="F187" i="6" s="1"/>
  <c r="C193" i="6"/>
  <c r="F75" i="6"/>
  <c r="F74" i="6"/>
  <c r="G74" i="6"/>
  <c r="G75" i="6"/>
  <c r="G155" i="6"/>
  <c r="G157" i="6" s="1"/>
  <c r="F72" i="6"/>
  <c r="F93" i="6"/>
  <c r="F164" i="6"/>
  <c r="G164" i="6"/>
  <c r="F70" i="6"/>
  <c r="F77" i="6" s="1"/>
  <c r="F165" i="6"/>
  <c r="F95" i="6"/>
  <c r="F96" i="6"/>
  <c r="G165" i="6"/>
  <c r="F73" i="6"/>
  <c r="F76" i="6"/>
  <c r="F94" i="6"/>
  <c r="G70" i="6"/>
  <c r="F97" i="6"/>
  <c r="G71" i="6"/>
  <c r="G97" i="6"/>
  <c r="F162" i="7"/>
  <c r="F161" i="7"/>
  <c r="F160" i="7"/>
  <c r="F159" i="7"/>
  <c r="F158" i="7"/>
  <c r="F157" i="7"/>
  <c r="F156" i="7"/>
  <c r="F149" i="7" s="1"/>
  <c r="F155" i="7"/>
  <c r="F154" i="7"/>
  <c r="F148" i="7" s="1"/>
  <c r="F153" i="7"/>
  <c r="O28" i="11"/>
  <c r="O37" i="11"/>
  <c r="G37" i="7"/>
  <c r="O30" i="11"/>
  <c r="G76" i="6"/>
  <c r="G98" i="6"/>
  <c r="F25" i="7"/>
  <c r="F37" i="7" s="1"/>
  <c r="C42" i="7"/>
  <c r="G10" i="12"/>
  <c r="G30" i="12" s="1"/>
  <c r="G33" i="12"/>
  <c r="G32" i="12" s="1"/>
  <c r="C217" i="6"/>
  <c r="G25" i="7"/>
  <c r="D26" i="12"/>
  <c r="D24" i="12" s="1"/>
  <c r="E10" i="12"/>
  <c r="E30" i="12" s="1"/>
  <c r="F10" i="12"/>
  <c r="F30" i="12" s="1"/>
  <c r="G99" i="6"/>
  <c r="F138" i="6"/>
  <c r="F157" i="6" s="1"/>
  <c r="E26" i="12"/>
  <c r="E24" i="12" s="1"/>
  <c r="C56" i="6"/>
  <c r="G26" i="7"/>
  <c r="F174" i="6"/>
  <c r="F179" i="6" s="1"/>
  <c r="G27" i="7"/>
  <c r="G93" i="6"/>
  <c r="F28" i="7"/>
  <c r="C313" i="6"/>
  <c r="G28" i="7"/>
  <c r="G94" i="6"/>
  <c r="F112" i="6"/>
  <c r="F131" i="6" s="1"/>
  <c r="G112" i="6"/>
  <c r="G131" i="6" s="1"/>
  <c r="G95" i="6"/>
  <c r="N39" i="11"/>
  <c r="O32" i="11" s="1"/>
  <c r="G77" i="6" l="1"/>
  <c r="G100" i="6"/>
  <c r="F167" i="6"/>
  <c r="F100" i="6"/>
  <c r="G167" i="6"/>
  <c r="C208" i="6"/>
  <c r="C209" i="6" s="1"/>
  <c r="F193" i="6" s="1"/>
  <c r="F208" i="6" s="1"/>
  <c r="F209" i="6" s="1"/>
  <c r="F151" i="7"/>
  <c r="C39" i="7"/>
  <c r="F39" i="7" s="1"/>
  <c r="F41" i="7"/>
  <c r="F40" i="7"/>
  <c r="F150" i="7"/>
  <c r="F152" i="7" s="1"/>
  <c r="C58" i="6"/>
  <c r="F56" i="6" s="1"/>
  <c r="O29" i="11"/>
  <c r="O34" i="11"/>
  <c r="O36" i="11"/>
  <c r="O31" i="11"/>
  <c r="O27" i="11"/>
  <c r="O33" i="11"/>
  <c r="O26" i="11"/>
  <c r="C220" i="6"/>
  <c r="G217" i="6"/>
  <c r="G220" i="6" s="1"/>
  <c r="O38" i="11"/>
  <c r="O35" i="11"/>
  <c r="F42" i="7" l="1"/>
  <c r="C38" i="6"/>
  <c r="F218" i="6"/>
  <c r="F54" i="6"/>
  <c r="F58" i="6" s="1"/>
  <c r="O39" i="11"/>
  <c r="F217" i="6"/>
  <c r="F220" i="6" s="1"/>
  <c r="D45" i="6" l="1"/>
  <c r="C47" i="6"/>
</calcChain>
</file>

<file path=xl/sharedStrings.xml><?xml version="1.0" encoding="utf-8"?>
<sst xmlns="http://schemas.openxmlformats.org/spreadsheetml/2006/main" count="1474" uniqueCount="1149">
  <si>
    <t>Harmonised Transparency Template</t>
  </si>
  <si>
    <t>2025 Version</t>
  </si>
  <si>
    <t>France</t>
  </si>
  <si>
    <t>Société Générale SCF</t>
  </si>
  <si>
    <t>Reporting Date: 30/06/25</t>
  </si>
  <si>
    <t>Cut-off Date: 30/06/25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</si>
  <si>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</si>
  <si>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</si>
  <si>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</si>
  <si>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</si>
  <si>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</si>
  <si>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</si>
  <si>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</si>
  <si>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</si>
  <si>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</si>
  <si>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</si>
  <si>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</si>
  <si>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</si>
  <si>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</si>
  <si>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</si>
  <si>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</si>
  <si>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</si>
  <si>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</si>
  <si>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</si>
  <si>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</si>
  <si>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</si>
  <si>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</si>
  <si>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</si>
  <si>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</si>
  <si>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</si>
  <si>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</si>
  <si>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</si>
  <si>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</si>
  <si>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</si>
  <si>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</si>
  <si>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</si>
  <si>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</si>
  <si>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30/06/25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</si>
  <si>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</si>
  <si>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</si>
  <si>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</si>
  <si>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</si>
  <si>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</si>
  <si>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</si>
  <si>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</si>
  <si>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</si>
  <si>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</si>
  <si>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</si>
  <si>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</si>
  <si>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</si>
  <si>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</si>
  <si>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</si>
  <si>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</si>
  <si>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</si>
  <si>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</si>
  <si>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</si>
  <si>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</si>
  <si>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</si>
  <si>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</si>
  <si>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</si>
  <si>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</si>
  <si>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</si>
  <si>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</si>
  <si>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</si>
  <si>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</si>
  <si>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</si>
  <si>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</si>
  <si>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</si>
  <si>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</si>
  <si>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</si>
  <si>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</si>
  <si>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</si>
  <si>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</si>
  <si>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</si>
  <si>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</si>
  <si>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</si>
  <si>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</si>
  <si>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</si>
  <si>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</si>
  <si>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</si>
  <si>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</si>
  <si>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</si>
  <si>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</si>
  <si>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</si>
  <si>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</si>
  <si>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</si>
  <si>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</si>
  <si>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</si>
  <si>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</si>
  <si>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</si>
  <si>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</si>
  <si>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</si>
  <si>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</si>
  <si>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</si>
  <si>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</si>
  <si>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</si>
  <si>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</si>
  <si>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</si>
  <si>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</si>
  <si>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</si>
  <si>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</si>
  <si>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</si>
  <si>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</si>
  <si>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</si>
  <si>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</si>
  <si>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</si>
  <si>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</si>
  <si>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</si>
  <si>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</si>
  <si>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</si>
  <si>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</si>
  <si>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</si>
  <si>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</si>
  <si>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</si>
  <si>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</si>
  <si>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</si>
  <si>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</si>
  <si>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</si>
  <si>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</si>
  <si>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</si>
  <si>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</si>
  <si>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</si>
  <si>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</si>
  <si>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</si>
  <si>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</si>
  <si>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</si>
  <si>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</si>
  <si>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</si>
  <si>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</si>
  <si>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</si>
  <si>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</si>
  <si>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</si>
  <si>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</si>
  <si>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</si>
  <si>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</si>
  <si>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</si>
  <si>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</si>
  <si>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</si>
  <si>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</si>
  <si>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</si>
  <si>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</si>
  <si>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</si>
  <si>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</si>
  <si>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</si>
  <si>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</si>
  <si>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</si>
  <si>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</si>
  <si>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</si>
  <si>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</si>
  <si>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</si>
  <si>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</si>
  <si>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</si>
  <si>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</si>
  <si>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</si>
  <si>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</si>
  <si>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</si>
  <si>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</si>
  <si>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</si>
  <si>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</si>
  <si>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</si>
  <si>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</si>
  <si>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</si>
  <si>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</si>
  <si>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</si>
  <si>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</si>
  <si>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</si>
  <si>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</si>
  <si>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</si>
  <si>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</si>
  <si>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</si>
  <si>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</si>
  <si>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</si>
  <si>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</si>
  <si>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</si>
  <si>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</si>
  <si>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</si>
  <si>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</si>
  <si>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</si>
  <si>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</si>
  <si>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</si>
  <si>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</si>
  <si>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</si>
  <si>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</si>
  <si>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</si>
  <si>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</si>
  <si>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</si>
  <si>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</si>
  <si>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</si>
  <si>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</si>
  <si>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</si>
  <si>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</si>
  <si>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</si>
  <si>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</si>
  <si>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</si>
  <si>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</si>
  <si>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</si>
  <si>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</si>
  <si>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</si>
  <si>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</si>
  <si>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</si>
  <si>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</si>
  <si>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</si>
  <si>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</si>
  <si>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</si>
  <si>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</si>
  <si>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</si>
  <si>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</si>
  <si>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</si>
  <si>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</si>
  <si>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</si>
  <si>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</si>
  <si>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</si>
  <si>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</si>
  <si>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</si>
  <si>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</si>
  <si>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</si>
  <si>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</si>
  <si>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</si>
  <si>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</si>
  <si>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</si>
  <si>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</si>
  <si>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</si>
  <si>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</si>
  <si>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</si>
  <si>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</si>
  <si>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</si>
  <si>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</si>
  <si>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</si>
  <si>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</si>
  <si>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</si>
  <si>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</si>
  <si>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</si>
  <si>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</si>
  <si>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</si>
  <si>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</si>
  <si>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</si>
  <si>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</si>
  <si>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</si>
  <si>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</si>
  <si>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</si>
  <si>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</si>
  <si>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</si>
  <si>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</si>
  <si>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</si>
  <si>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</si>
  <si>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</si>
  <si>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</si>
  <si>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</si>
  <si>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</si>
  <si>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</si>
  <si>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</si>
  <si>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</si>
  <si>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</si>
  <si>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</si>
  <si>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</si>
  <si>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</si>
  <si>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</si>
  <si>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</si>
  <si>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</si>
  <si>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</si>
  <si>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</si>
  <si>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</si>
  <si>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</si>
  <si>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</si>
  <si>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</si>
  <si>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</si>
  <si>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</si>
  <si>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</si>
  <si>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</si>
  <si>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</si>
  <si>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</si>
  <si>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</si>
  <si>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</si>
  <si>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</si>
  <si>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</si>
  <si>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</si>
  <si>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</si>
  <si>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</si>
  <si>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</si>
  <si>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</si>
  <si>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</si>
  <si>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</si>
  <si>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</si>
  <si>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</si>
  <si>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</si>
  <si>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</si>
  <si>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</si>
  <si>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</si>
  <si>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</si>
  <si>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</si>
  <si>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</si>
  <si>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</si>
  <si>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</si>
  <si>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</si>
  <si>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</si>
  <si>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</si>
  <si>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</si>
  <si>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</si>
  <si>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</si>
  <si>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</si>
  <si>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</si>
  <si>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</si>
  <si>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</si>
  <si>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</si>
  <si>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</si>
  <si>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</si>
  <si>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</si>
  <si>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</si>
  <si>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</si>
  <si>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</si>
  <si>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</si>
  <si>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</si>
  <si>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</si>
  <si>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</si>
  <si>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</si>
  <si>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</si>
  <si>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</si>
  <si>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</si>
  <si>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</si>
  <si>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</si>
  <si>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</si>
  <si>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</si>
  <si>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</si>
  <si>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</si>
  <si>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</si>
  <si>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</si>
  <si>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</si>
  <si>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</si>
  <si>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</si>
  <si>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</si>
  <si>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</si>
  <si>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</si>
  <si>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</si>
  <si>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</si>
  <si>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</si>
  <si>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</si>
  <si>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</si>
  <si>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</si>
  <si>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</si>
  <si>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</si>
  <si>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</si>
  <si>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</si>
  <si>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</si>
  <si>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</si>
  <si>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</si>
  <si>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</si>
  <si>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</si>
  <si>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</si>
  <si>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</si>
  <si>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</si>
  <si>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</si>
  <si>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</si>
  <si>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</si>
  <si>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</si>
  <si>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</si>
  <si>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</si>
  <si>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</si>
  <si>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</si>
  <si>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</si>
  <si>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</si>
  <si>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</si>
  <si>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</si>
  <si>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</si>
  <si>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</si>
  <si>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</si>
  <si>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</si>
  <si>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</si>
  <si>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</si>
  <si>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</si>
  <si>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</si>
  <si>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</si>
  <si>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</si>
  <si>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</si>
  <si>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</si>
  <si>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</si>
  <si>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</si>
  <si>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</si>
  <si>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</si>
  <si>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</si>
  <si>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</si>
  <si>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</si>
  <si>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</si>
  <si>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</si>
  <si>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</si>
  <si>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</si>
  <si>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</si>
  <si>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</si>
  <si>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</si>
  <si>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</si>
  <si>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</si>
  <si>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</si>
  <si>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</si>
  <si>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</si>
  <si>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</si>
  <si>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</si>
  <si>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</si>
  <si>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</si>
  <si>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</si>
  <si>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</si>
  <si>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</si>
  <si>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</si>
  <si>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</si>
  <si>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</si>
  <si>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</si>
  <si>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</si>
  <si>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</si>
  <si>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</si>
  <si>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</si>
  <si>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</si>
  <si>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</si>
  <si>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</si>
  <si>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</si>
  <si>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</si>
  <si>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</si>
  <si>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</si>
  <si>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</si>
  <si>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</si>
  <si>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</si>
  <si>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</si>
  <si>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</si>
  <si>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</si>
  <si>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</si>
  <si>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</si>
  <si>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</si>
  <si>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</si>
  <si>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</si>
  <si>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</si>
  <si>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</si>
  <si>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</si>
  <si>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</si>
  <si>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</si>
  <si>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</si>
  <si>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</si>
  <si>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</si>
  <si>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</si>
  <si>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</si>
  <si>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</si>
  <si>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</si>
  <si>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</si>
  <si>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</si>
  <si>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</si>
  <si>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</si>
  <si>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</si>
  <si>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</si>
  <si>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</si>
  <si>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</si>
  <si>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</si>
  <si>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</si>
  <si>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</si>
  <si>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</si>
  <si>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</si>
  <si>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</si>
  <si>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</si>
  <si>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</si>
  <si>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</si>
  <si>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</si>
  <si>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</si>
  <si>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</si>
  <si>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</si>
  <si>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</si>
  <si>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</si>
  <si>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</si>
  <si>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</si>
  <si>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</si>
  <si>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</si>
  <si>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</si>
  <si>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</si>
  <si>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</si>
  <si>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</si>
  <si>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</si>
  <si>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</si>
  <si>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</si>
  <si>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</si>
  <si>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</si>
  <si>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</si>
  <si>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</si>
  <si>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</si>
  <si>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</si>
  <si>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</si>
  <si>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</si>
  <si>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</si>
  <si>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</si>
  <si>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</si>
  <si>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</si>
  <si>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</si>
  <si>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</si>
  <si>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</si>
  <si>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</si>
  <si>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</si>
  <si>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</si>
  <si>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</si>
  <si>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</si>
  <si>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</si>
  <si>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</si>
  <si>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</si>
  <si>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</si>
  <si>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</si>
  <si>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</si>
  <si>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</si>
  <si>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</si>
  <si>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</si>
  <si>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</si>
  <si>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</si>
  <si>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</si>
  <si>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</si>
  <si>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</si>
  <si>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</si>
  <si>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</si>
  <si>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</si>
  <si>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</si>
  <si>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</si>
  <si>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</si>
  <si>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</si>
  <si>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</si>
  <si>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</si>
  <si>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</si>
  <si>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</si>
  <si>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</si>
  <si>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</si>
  <si>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</si>
  <si>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</si>
  <si>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</si>
  <si>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</si>
  <si>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</si>
  <si>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</si>
  <si>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</si>
  <si>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</si>
  <si>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</si>
  <si>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</si>
  <si>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</si>
  <si>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</si>
  <si>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</si>
  <si>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</si>
  <si>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</si>
  <si>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</si>
  <si>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</si>
  <si>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</si>
  <si>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</si>
  <si>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</si>
  <si>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</si>
  <si>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</si>
  <si>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</si>
  <si>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</si>
  <si>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</si>
  <si>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</si>
  <si>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</si>
  <si>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</si>
  <si>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</si>
  <si>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</si>
  <si>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</si>
  <si>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</si>
  <si>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</si>
  <si>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</si>
  <si>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</si>
  <si>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</si>
  <si>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</si>
  <si>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</si>
  <si>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</si>
  <si>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</si>
  <si>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</si>
  <si>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</si>
  <si>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</si>
  <si>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</si>
  <si>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</si>
  <si>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</si>
  <si>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</si>
  <si>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</si>
  <si>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</si>
  <si>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</si>
  <si>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</si>
  <si>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</si>
  <si>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</si>
  <si>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</si>
  <si>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</si>
  <si>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</si>
  <si>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</si>
  <si>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</si>
  <si>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</si>
  <si>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</si>
  <si>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</si>
  <si>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</si>
  <si>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</si>
  <si>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</si>
  <si>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</si>
  <si>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</si>
  <si>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</si>
  <si>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</si>
  <si>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</si>
  <si>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</si>
  <si>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</si>
  <si>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</si>
  <si>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</si>
  <si>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</si>
  <si>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</si>
  <si>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</si>
  <si>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</si>
  <si>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</si>
  <si>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</si>
  <si>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</si>
  <si>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</si>
  <si>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</si>
  <si>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</si>
  <si>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</si>
  <si>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</si>
  <si>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</si>
  <si>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</si>
  <si>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</si>
  <si>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</si>
  <si>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</si>
  <si>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</si>
  <si>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</si>
  <si>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</si>
  <si>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</si>
  <si>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</si>
  <si>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</si>
  <si>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</si>
  <si>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</si>
  <si>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</si>
  <si>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</si>
  <si>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</si>
  <si>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</si>
  <si>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</si>
  <si>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</si>
  <si>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</si>
  <si>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</si>
  <si>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</si>
  <si>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</si>
  <si>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</si>
  <si>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</si>
  <si>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</si>
  <si>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</si>
  <si>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</si>
  <si>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</si>
  <si>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</si>
  <si>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</si>
  <si>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</si>
  <si>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</si>
  <si>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</si>
  <si>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</si>
  <si>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</si>
  <si>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</si>
  <si>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</si>
  <si>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</si>
  <si>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</si>
  <si>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</si>
  <si>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</si>
  <si>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</si>
  <si>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</si>
  <si>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</si>
  <si>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</si>
  <si>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</si>
  <si>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</si>
  <si>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</si>
  <si>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</si>
  <si>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</si>
  <si>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</si>
  <si>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</si>
  <si>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</si>
  <si>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</si>
  <si>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</si>
  <si>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</si>
  <si>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</si>
  <si>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</si>
  <si>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</si>
  <si>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</si>
  <si>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</si>
  <si>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</si>
  <si>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</si>
  <si>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</si>
  <si>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</si>
  <si>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</si>
  <si>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</si>
  <si>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</si>
  <si>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</si>
  <si>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</si>
  <si>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</si>
  <si>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</si>
  <si>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</si>
  <si>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</si>
  <si>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</si>
  <si>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</si>
  <si>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</si>
  <si>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</si>
  <si>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</si>
  <si>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</si>
  <si>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</si>
  <si>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</si>
  <si>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</si>
  <si>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</si>
  <si>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</si>
  <si>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</si>
  <si>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</si>
  <si>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</si>
  <si>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</si>
  <si>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</si>
  <si>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</si>
  <si>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</si>
  <si>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</si>
  <si>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</si>
  <si>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</si>
  <si>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</si>
  <si>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</si>
  <si>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</si>
  <si>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</si>
  <si>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</si>
  <si>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</si>
  <si>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</si>
  <si>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</si>
  <si>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</si>
  <si>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</si>
  <si>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</si>
  <si>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</si>
  <si>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</si>
  <si>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</si>
  <si>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</si>
  <si>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</si>
  <si>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</si>
  <si>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</si>
  <si>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</si>
  <si>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</si>
  <si>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</si>
  <si>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</si>
  <si>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</si>
  <si>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</si>
  <si>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</si>
  <si>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</si>
  <si>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</si>
  <si>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</si>
  <si>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</si>
  <si>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</si>
  <si>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</si>
  <si>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</si>
  <si>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</si>
  <si>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</si>
  <si>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</si>
  <si>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</si>
  <si>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</si>
  <si>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</si>
  <si>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</si>
  <si>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</si>
  <si>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</si>
  <si>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</si>
  <si>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</si>
  <si>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</si>
  <si>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</si>
  <si>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</si>
  <si>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</si>
  <si>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</si>
  <si>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</si>
  <si>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</si>
  <si>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</si>
  <si>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</si>
  <si>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</si>
  <si>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</si>
  <si>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</si>
  <si>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</si>
  <si>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</si>
  <si>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</si>
  <si>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</si>
  <si>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</si>
  <si>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</si>
  <si>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</si>
  <si>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</si>
  <si>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</si>
  <si>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</si>
  <si>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</si>
  <si>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</si>
  <si>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</si>
  <si>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</si>
  <si>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</si>
  <si>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</si>
  <si>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</si>
  <si>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</si>
  <si>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</si>
  <si>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</si>
  <si>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</si>
  <si>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</si>
  <si>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</si>
  <si>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</si>
  <si>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</si>
  <si>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</si>
  <si>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</si>
  <si>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</si>
  <si>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</si>
  <si>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</si>
  <si>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</si>
  <si>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</si>
  <si>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</si>
  <si>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</si>
  <si>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</si>
  <si>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</si>
  <si>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</si>
  <si>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</si>
  <si>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</si>
  <si>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</si>
  <si>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</si>
  <si>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</si>
  <si>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</si>
  <si>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</si>
  <si>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</si>
  <si>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</si>
  <si>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</si>
  <si>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</si>
  <si>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</si>
  <si>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</si>
  <si>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</si>
  <si>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</si>
  <si>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</si>
  <si>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</si>
  <si>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</si>
  <si>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</si>
  <si>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</si>
  <si>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</si>
  <si>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</si>
  <si>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</si>
  <si>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</si>
  <si>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</si>
  <si>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</si>
  <si>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</si>
  <si>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</si>
  <si>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</si>
  <si>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</si>
  <si>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</si>
  <si>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</si>
  <si>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</si>
  <si>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</si>
  <si>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</si>
  <si>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</si>
  <si>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</si>
  <si>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</si>
  <si>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</si>
  <si>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</si>
  <si>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</si>
  <si>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</si>
  <si>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</si>
  <si>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</si>
  <si>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</si>
  <si>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</si>
  <si>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</si>
  <si>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</si>
  <si>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</si>
  <si>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</si>
  <si>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</si>
  <si>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</si>
  <si>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</si>
  <si>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</si>
  <si>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</si>
  <si>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</si>
  <si>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</si>
  <si>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</si>
  <si>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</si>
  <si>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</si>
  <si>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</si>
  <si>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</si>
  <si>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</si>
  <si>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</si>
  <si>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</si>
  <si>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</si>
  <si>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</si>
  <si>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</si>
  <si>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</si>
  <si>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</si>
  <si>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</si>
  <si>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</si>
  <si>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</si>
  <si>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</si>
  <si>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</si>
  <si>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</si>
  <si>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</si>
  <si>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</si>
  <si>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</si>
  <si>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</si>
  <si>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</si>
  <si>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</si>
  <si>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</si>
  <si>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</si>
  <si>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</si>
  <si>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</si>
  <si>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</si>
  <si>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</si>
  <si>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</si>
  <si>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</si>
  <si>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</si>
  <si>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</si>
  <si>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</si>
  <si>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</si>
  <si>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</si>
  <si>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</si>
  <si>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</si>
  <si>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</si>
  <si>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</si>
  <si>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</si>
  <si>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</si>
  <si>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</si>
  <si>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</si>
  <si>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</si>
  <si>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</si>
  <si>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</si>
  <si>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</si>
  <si>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</si>
  <si>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</si>
  <si>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</si>
  <si>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</si>
  <si>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</si>
  <si>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</si>
  <si>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</si>
  <si>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</si>
  <si>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</si>
  <si>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</si>
  <si>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</si>
  <si>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</si>
  <si>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</si>
  <si>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</si>
  <si>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</si>
  <si>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</si>
  <si>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</si>
  <si>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</si>
  <si>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</si>
  <si>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</si>
  <si>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</si>
  <si>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</si>
  <si>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</si>
  <si>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</si>
  <si>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</si>
  <si>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</si>
  <si>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</si>
  <si>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</si>
  <si>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</si>
  <si>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</si>
  <si>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</si>
  <si>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</si>
  <si>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</si>
  <si>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</si>
  <si>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</si>
  <si>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</si>
  <si>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</si>
  <si>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</si>
  <si>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</si>
  <si>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</si>
  <si>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</si>
  <si>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</si>
  <si>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</si>
  <si>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</si>
  <si>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</si>
  <si>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</si>
  <si>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</si>
  <si>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</si>
  <si>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</si>
  <si>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</si>
  <si>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</si>
  <si>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</si>
  <si>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</si>
  <si>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</si>
  <si>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</si>
  <si>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</si>
  <si>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</si>
  <si>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</si>
  <si>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</si>
  <si>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</si>
  <si>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</si>
  <si>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</si>
  <si>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</si>
  <si>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</si>
  <si>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</si>
  <si>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</si>
  <si>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</si>
  <si>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</si>
  <si>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</si>
  <si>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</si>
  <si>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</si>
  <si>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</si>
  <si>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</si>
  <si>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</si>
  <si>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</si>
  <si>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</si>
  <si>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</si>
  <si>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</si>
  <si>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</si>
  <si>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</si>
  <si>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</si>
  <si>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</si>
  <si>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</si>
  <si>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</si>
  <si>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</si>
  <si>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</si>
  <si>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</si>
  <si>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</si>
  <si>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</si>
  <si>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</si>
  <si>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</si>
  <si>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</si>
  <si>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</si>
  <si>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</si>
  <si>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</si>
  <si>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</si>
  <si>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</si>
  <si>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</si>
  <si>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</si>
  <si>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</si>
  <si>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</si>
  <si>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</si>
  <si>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</si>
  <si>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</si>
  <si>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</si>
  <si>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</si>
  <si>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</si>
  <si>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</si>
  <si>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</si>
  <si>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</si>
  <si>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</si>
  <si>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</si>
  <si>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</si>
  <si>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</si>
  <si>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</si>
  <si>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</si>
  <si>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</si>
  <si>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</si>
  <si>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</si>
  <si>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</si>
  <si>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</si>
  <si>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</si>
  <si>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</si>
  <si>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</si>
  <si>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</si>
  <si>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</si>
  <si>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</si>
  <si>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</si>
  <si>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</si>
  <si>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</si>
  <si>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</si>
  <si>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</si>
  <si>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</si>
  <si>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</si>
  <si>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</si>
  <si>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</si>
  <si>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</si>
  <si>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</si>
  <si>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</si>
  <si>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</si>
  <si>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</si>
  <si>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</si>
  <si>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</si>
  <si>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</si>
  <si>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</si>
  <si>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</si>
  <si>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</si>
  <si>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</si>
  <si>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</si>
  <si>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</si>
  <si>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</si>
  <si>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</si>
  <si>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</si>
  <si>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</si>
  <si>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</si>
  <si>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</si>
  <si>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</si>
  <si>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</si>
  <si>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</si>
  <si>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</si>
  <si>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</si>
  <si>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</si>
  <si>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</si>
  <si>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</si>
  <si>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</si>
  <si>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</si>
  <si>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</si>
  <si>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</si>
  <si>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</si>
  <si>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</si>
  <si>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</si>
  <si>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</si>
  <si>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</si>
  <si>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</si>
  <si>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</si>
  <si>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</si>
  <si>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</si>
  <si>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</si>
  <si>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CPR=0.54%;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</si>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</sst>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23">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0" fontId="32" fillId="0" borderId="5" xfId="0" applyFont="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42" fillId="0" borderId="0" xfId="0" applyFont="1" applyBorder="1" applyAlignment="1" applyProtection="1">
      <alignment horizontal="center"/>
    </xf>
    <xf numFmtId="0" fontId="42" fillId="0" borderId="23" xfId="0" applyFont="1" applyBorder="1" applyAlignment="1" applyProtection="1">
      <alignment horizontal="center"/>
    </xf>
    <xf numFmtId="0" fontId="42" fillId="0" borderId="56" xfId="0" applyFont="1" applyBorder="1" applyAlignment="1" applyProtection="1">
      <alignment horizontal="center"/>
    </xf>
    <xf numFmtId="0" fontId="32" fillId="6" borderId="36" xfId="0" applyFont="1" applyFill="1" applyBorder="1" applyProtection="1"/>
    <xf numFmtId="0" fontId="32" fillId="6" borderId="40" xfId="0" applyFont="1" applyFill="1" applyBorder="1" applyProtection="1"/>
    <xf numFmtId="0" fontId="32" fillId="6" borderId="45" xfId="0" applyFont="1" applyFill="1" applyBorder="1" applyProtection="1"/>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S9" sqref="S9"/>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12" t="s">
        <v>1</v>
      </c>
      <c r="F6" s="412"/>
      <c r="G6" s="412"/>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13" t="s">
        <v>7</v>
      </c>
      <c r="E24" s="414" t="s">
        <v>8</v>
      </c>
      <c r="F24" s="414"/>
      <c r="G24" s="414"/>
      <c r="H24" s="414"/>
      <c r="I24" s="8"/>
      <c r="J24" s="9"/>
    </row>
    <row r="25" spans="2:10" x14ac:dyDescent="0.25">
      <c r="B25" s="7"/>
      <c r="C25" s="8"/>
      <c r="D25" s="8"/>
      <c r="H25" s="8"/>
      <c r="I25" s="8"/>
      <c r="J25" s="9"/>
    </row>
    <row r="26" spans="2:10" x14ac:dyDescent="0.25">
      <c r="B26" s="7"/>
      <c r="C26" s="8"/>
      <c r="D26" s="413" t="s">
        <v>9</v>
      </c>
      <c r="E26" s="414" t="s">
        <v>8</v>
      </c>
      <c r="F26" s="414"/>
      <c r="G26" s="414"/>
      <c r="H26" s="414"/>
      <c r="I26" s="8"/>
      <c r="J26" s="9"/>
    </row>
    <row r="27" spans="2:10" x14ac:dyDescent="0.25">
      <c r="B27" s="7"/>
      <c r="C27" s="8"/>
      <c r="D27" s="16"/>
      <c r="E27" s="16"/>
      <c r="F27" s="16"/>
      <c r="G27" s="16"/>
      <c r="H27" s="16"/>
      <c r="I27" s="8"/>
      <c r="J27" s="9"/>
    </row>
    <row r="28" spans="2:10" x14ac:dyDescent="0.25">
      <c r="B28" s="7"/>
      <c r="C28" s="8"/>
      <c r="D28" s="413" t="s">
        <v>10</v>
      </c>
      <c r="E28" s="414" t="s">
        <v>8</v>
      </c>
      <c r="F28" s="414"/>
      <c r="G28" s="414"/>
      <c r="H28" s="414"/>
      <c r="I28" s="8"/>
      <c r="J28" s="9"/>
    </row>
    <row r="29" spans="2:10" x14ac:dyDescent="0.25">
      <c r="B29" s="7"/>
      <c r="C29" s="8"/>
      <c r="I29" s="8"/>
      <c r="J29" s="9"/>
    </row>
    <row r="30" spans="2:10" x14ac:dyDescent="0.25">
      <c r="B30" s="7"/>
      <c r="C30" s="8"/>
      <c r="D30" s="410" t="s">
        <v>11</v>
      </c>
      <c r="E30" s="411"/>
      <c r="F30" s="411"/>
      <c r="G30" s="411"/>
      <c r="H30" s="411"/>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6"/>
  <sheetViews>
    <sheetView topLeftCell="A204" zoomScale="80" zoomScaleNormal="80" workbookViewId="0"/>
  </sheetViews>
  <sheetFormatPr baseColWidth="10" defaultColWidth="9.140625" defaultRowHeight="15" outlineLevelRow="1" x14ac:dyDescent="0.25"/>
  <cols>
    <col min="1" max="1" width="13.28515625" customWidth="1"/>
    <col min="2" max="2" width="64.7109375" customWidth="1"/>
    <col min="3" max="3" width="52.7109375"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385"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4" t="s">
        <v>19</v>
      </c>
      <c r="C8" s="25"/>
      <c r="D8" s="25"/>
      <c r="E8" s="25"/>
      <c r="F8" s="25" t="s">
        <v>20</v>
      </c>
      <c r="G8" s="20"/>
    </row>
    <row r="9" spans="1:7" x14ac:dyDescent="0.25">
      <c r="A9" s="25"/>
      <c r="B9" s="390"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6" customFormat="1" x14ac:dyDescent="0.25">
      <c r="A16" s="25" t="s">
        <v>29</v>
      </c>
      <c r="B16" s="36" t="s">
        <v>30</v>
      </c>
      <c r="C16" s="25" t="s">
        <v>31</v>
      </c>
      <c r="D16" s="25"/>
      <c r="E16" s="28"/>
      <c r="F16" s="28"/>
      <c r="G16" s="20"/>
    </row>
    <row r="17" spans="1:14" x14ac:dyDescent="0.25">
      <c r="A17" s="25" t="s">
        <v>32</v>
      </c>
      <c r="B17" s="36" t="s">
        <v>33</v>
      </c>
      <c r="C17" s="415" t="s">
        <v>34</v>
      </c>
      <c r="D17" s="415"/>
      <c r="E17" s="415"/>
      <c r="F17" s="415"/>
      <c r="G17" s="415"/>
    </row>
    <row r="18" spans="1:14" x14ac:dyDescent="0.25">
      <c r="A18" s="25" t="s">
        <v>35</v>
      </c>
      <c r="B18" s="36" t="s">
        <v>36</v>
      </c>
      <c r="C18" s="25" t="s">
        <v>37</v>
      </c>
      <c r="D18" s="25"/>
      <c r="E18" s="28"/>
      <c r="F18" s="28"/>
      <c r="G18" s="20"/>
    </row>
    <row r="19" spans="1:14" s="379" customFormat="1" hidden="1" outlineLevel="1" x14ac:dyDescent="0.25">
      <c r="A19" s="386" t="s">
        <v>38</v>
      </c>
      <c r="B19" s="391" t="s">
        <v>39</v>
      </c>
      <c r="C19" s="386" t="s">
        <v>40</v>
      </c>
      <c r="D19" s="376"/>
      <c r="E19" s="377"/>
      <c r="F19" s="377"/>
      <c r="G19" s="378"/>
      <c r="H19" s="378"/>
      <c r="I19" s="376"/>
      <c r="J19" s="376"/>
      <c r="K19" s="376"/>
      <c r="L19" s="378"/>
      <c r="M19" s="378"/>
      <c r="N19" s="378"/>
    </row>
    <row r="20" spans="1:14" s="379" customFormat="1" hidden="1" outlineLevel="1" x14ac:dyDescent="0.25">
      <c r="A20" s="393" t="s">
        <v>41</v>
      </c>
      <c r="B20" s="380" t="s">
        <v>42</v>
      </c>
      <c r="C20" s="376"/>
      <c r="D20" s="376"/>
      <c r="E20" s="377"/>
      <c r="F20" s="377"/>
      <c r="G20" s="378"/>
      <c r="H20" s="378"/>
      <c r="I20" s="376"/>
      <c r="J20" s="376"/>
      <c r="K20" s="376"/>
      <c r="L20" s="378"/>
      <c r="M20" s="378"/>
      <c r="N20" s="378"/>
    </row>
    <row r="21" spans="1:14" s="379" customFormat="1" hidden="1" outlineLevel="1" x14ac:dyDescent="0.25">
      <c r="A21" s="376" t="s">
        <v>43</v>
      </c>
      <c r="B21" s="380" t="s">
        <v>44</v>
      </c>
      <c r="C21" s="376"/>
      <c r="D21" s="376"/>
      <c r="E21" s="377"/>
      <c r="F21" s="377"/>
      <c r="G21" s="378"/>
      <c r="H21" s="378"/>
      <c r="I21" s="376"/>
      <c r="J21" s="376"/>
      <c r="K21" s="376"/>
      <c r="L21" s="378"/>
      <c r="M21" s="378"/>
      <c r="N21" s="378"/>
    </row>
    <row r="22" spans="1:14" s="379" customFormat="1" hidden="1" outlineLevel="1" x14ac:dyDescent="0.25">
      <c r="A22" s="376" t="s">
        <v>45</v>
      </c>
      <c r="B22" s="380"/>
      <c r="C22" s="376"/>
      <c r="D22" s="376"/>
      <c r="E22" s="377"/>
      <c r="F22" s="377"/>
      <c r="G22" s="378"/>
      <c r="H22" s="378"/>
      <c r="I22" s="376"/>
      <c r="J22" s="376"/>
      <c r="K22" s="376"/>
      <c r="L22" s="378"/>
      <c r="M22" s="378"/>
      <c r="N22" s="378"/>
    </row>
    <row r="23" spans="1:14" s="379" customFormat="1" hidden="1" outlineLevel="1" x14ac:dyDescent="0.25">
      <c r="A23" s="376" t="s">
        <v>46</v>
      </c>
      <c r="B23" s="380"/>
      <c r="C23" s="376"/>
      <c r="D23" s="376"/>
      <c r="E23" s="377"/>
      <c r="F23" s="377"/>
      <c r="G23" s="378"/>
      <c r="H23" s="378"/>
      <c r="I23" s="376"/>
      <c r="J23" s="376"/>
      <c r="K23" s="376"/>
      <c r="L23" s="378"/>
      <c r="M23" s="378"/>
      <c r="N23" s="378"/>
    </row>
    <row r="24" spans="1:14" s="379" customFormat="1" hidden="1" outlineLevel="1" x14ac:dyDescent="0.25">
      <c r="A24" s="376" t="s">
        <v>47</v>
      </c>
      <c r="B24" s="380"/>
      <c r="C24" s="376"/>
      <c r="D24" s="376"/>
      <c r="E24" s="377"/>
      <c r="F24" s="377"/>
      <c r="G24" s="378"/>
      <c r="H24" s="378"/>
      <c r="I24" s="376"/>
      <c r="J24" s="376"/>
      <c r="K24" s="376"/>
      <c r="L24" s="378"/>
      <c r="M24" s="378"/>
      <c r="N24" s="378"/>
    </row>
    <row r="25" spans="1:14" s="379" customFormat="1" hidden="1" outlineLevel="1" x14ac:dyDescent="0.25">
      <c r="A25" s="376" t="s">
        <v>48</v>
      </c>
      <c r="B25" s="380"/>
      <c r="C25" s="376"/>
      <c r="D25" s="376"/>
      <c r="E25" s="377"/>
      <c r="F25" s="377"/>
      <c r="G25" s="378"/>
      <c r="H25" s="378"/>
      <c r="I25" s="376"/>
      <c r="J25" s="376"/>
      <c r="K25" s="376"/>
      <c r="L25" s="378"/>
      <c r="M25" s="378"/>
      <c r="N25" s="378"/>
    </row>
    <row r="26" spans="1:14" ht="18.75" collapsed="1" x14ac:dyDescent="0.25">
      <c r="A26" s="392"/>
      <c r="B26" s="33" t="s">
        <v>18</v>
      </c>
      <c r="C26" s="34"/>
      <c r="D26" s="34"/>
      <c r="E26" s="34"/>
      <c r="F26" s="34"/>
      <c r="G26" s="35"/>
    </row>
    <row r="27" spans="1:14" s="356" customFormat="1" x14ac:dyDescent="0.25">
      <c r="A27" s="25" t="s">
        <v>49</v>
      </c>
      <c r="B27" s="359" t="s">
        <v>50</v>
      </c>
      <c r="C27" s="25" t="s">
        <v>51</v>
      </c>
      <c r="D27" s="39"/>
      <c r="E27" s="39"/>
      <c r="F27" s="39"/>
      <c r="G27" s="20"/>
    </row>
    <row r="28" spans="1:14" s="356" customFormat="1" x14ac:dyDescent="0.25">
      <c r="A28" s="25" t="s">
        <v>52</v>
      </c>
      <c r="B28" s="359" t="s">
        <v>53</v>
      </c>
      <c r="C28" s="25" t="s">
        <v>51</v>
      </c>
      <c r="D28" s="39"/>
      <c r="E28" s="39"/>
      <c r="F28" s="39"/>
      <c r="G28" s="20"/>
    </row>
    <row r="29" spans="1:14" x14ac:dyDescent="0.25">
      <c r="A29" s="25" t="s">
        <v>54</v>
      </c>
      <c r="B29" s="38" t="s">
        <v>55</v>
      </c>
      <c r="C29" s="25" t="s">
        <v>51</v>
      </c>
      <c r="D29" s="39"/>
      <c r="E29" s="39"/>
      <c r="F29" s="39"/>
      <c r="G29" s="20"/>
    </row>
    <row r="30" spans="1:14" ht="30" x14ac:dyDescent="0.25">
      <c r="A30" s="25" t="s">
        <v>56</v>
      </c>
      <c r="B30" s="38" t="s">
        <v>57</v>
      </c>
      <c r="C30" s="386"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1"/>
      <c r="B37" s="382" t="s">
        <v>64</v>
      </c>
      <c r="C37" s="381" t="s">
        <v>65</v>
      </c>
      <c r="D37" s="383"/>
      <c r="E37" s="383"/>
      <c r="F37" s="383"/>
      <c r="G37" s="384"/>
    </row>
    <row r="38" spans="1:7" x14ac:dyDescent="0.25">
      <c r="A38" s="25" t="s">
        <v>66</v>
      </c>
      <c r="B38" s="39" t="s">
        <v>67</v>
      </c>
      <c r="C38" s="42">
        <f>C58</f>
        <v>17403.351010092716</v>
      </c>
      <c r="D38" s="25"/>
      <c r="E38" s="25"/>
      <c r="F38" s="39"/>
      <c r="G38" s="20"/>
    </row>
    <row r="39" spans="1:7" x14ac:dyDescent="0.25">
      <c r="A39" s="25" t="s">
        <v>68</v>
      </c>
      <c r="B39" s="39" t="s">
        <v>69</v>
      </c>
      <c r="C39" s="42">
        <v>12150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1"/>
      <c r="B44" s="382" t="s">
        <v>77</v>
      </c>
      <c r="C44" s="381" t="s">
        <v>78</v>
      </c>
      <c r="D44" s="383" t="s">
        <v>79</v>
      </c>
      <c r="E44" s="383"/>
      <c r="F44" s="383" t="s">
        <v>80</v>
      </c>
      <c r="G44" s="384" t="s">
        <v>81</v>
      </c>
    </row>
    <row r="45" spans="1:7" ht="45" x14ac:dyDescent="0.25">
      <c r="A45" s="25" t="s">
        <v>82</v>
      </c>
      <c r="B45" s="39" t="s">
        <v>83</v>
      </c>
      <c r="C45" s="44">
        <v>0.05</v>
      </c>
      <c r="D45" s="44">
        <f>C38/C39-1-MAX(C45,F45)</f>
        <v>0.3573745687319107</v>
      </c>
      <c r="E45" s="44"/>
      <c r="F45" s="44">
        <v>7.4999999999999997E-2</v>
      </c>
      <c r="G45" s="247" t="s">
        <v>84</v>
      </c>
    </row>
    <row r="46" spans="1:7" s="366" customFormat="1" x14ac:dyDescent="0.25">
      <c r="A46" s="25"/>
      <c r="B46" s="39"/>
      <c r="C46" s="44"/>
      <c r="D46" s="44"/>
      <c r="E46" s="44"/>
      <c r="F46" s="44"/>
      <c r="G46" s="247"/>
    </row>
    <row r="47" spans="1:7" s="366" customFormat="1" x14ac:dyDescent="0.25">
      <c r="A47" s="25" t="s">
        <v>85</v>
      </c>
      <c r="B47" s="367" t="s">
        <v>86</v>
      </c>
      <c r="C47" s="42">
        <f>C38-C39</f>
        <v>5253.351010092716</v>
      </c>
      <c r="D47" s="44"/>
      <c r="E47" s="44"/>
      <c r="F47" s="44"/>
      <c r="G47" s="247"/>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1"/>
      <c r="B52" s="382" t="s">
        <v>93</v>
      </c>
      <c r="C52" s="381" t="s">
        <v>65</v>
      </c>
      <c r="D52" s="383"/>
      <c r="E52" s="383"/>
      <c r="F52" s="383" t="s">
        <v>94</v>
      </c>
      <c r="G52" s="384"/>
    </row>
    <row r="53" spans="1:7" x14ac:dyDescent="0.25">
      <c r="A53" s="25" t="s">
        <v>95</v>
      </c>
      <c r="B53" s="39" t="s">
        <v>96</v>
      </c>
      <c r="C53" s="42"/>
      <c r="D53" s="25"/>
      <c r="E53" s="46"/>
      <c r="F53" s="47"/>
      <c r="G53" s="48"/>
    </row>
    <row r="54" spans="1:7" x14ac:dyDescent="0.25">
      <c r="A54" s="25" t="s">
        <v>97</v>
      </c>
      <c r="B54" s="39" t="s">
        <v>98</v>
      </c>
      <c r="C54" s="42">
        <v>17048.851767647051</v>
      </c>
      <c r="D54" s="25"/>
      <c r="E54" s="46"/>
      <c r="F54" s="47">
        <f>C54/C$58</f>
        <v>0.97963040323440698</v>
      </c>
      <c r="G54" s="48"/>
    </row>
    <row r="55" spans="1:7" x14ac:dyDescent="0.25">
      <c r="A55" s="25" t="s">
        <v>99</v>
      </c>
      <c r="B55" s="39" t="s">
        <v>100</v>
      </c>
      <c r="C55" s="42"/>
      <c r="D55" s="25"/>
      <c r="E55" s="46"/>
      <c r="F55" s="47"/>
      <c r="G55" s="48"/>
    </row>
    <row r="56" spans="1:7" x14ac:dyDescent="0.25">
      <c r="A56" s="25" t="s">
        <v>101</v>
      </c>
      <c r="B56" s="39" t="s">
        <v>102</v>
      </c>
      <c r="C56" s="42">
        <f>C179</f>
        <v>354.49924244566552</v>
      </c>
      <c r="D56" s="25"/>
      <c r="E56" s="46"/>
      <c r="F56" s="47">
        <f>C56/C$58</f>
        <v>2.0369596765593072E-2</v>
      </c>
      <c r="G56" s="48"/>
    </row>
    <row r="57" spans="1:7" x14ac:dyDescent="0.25">
      <c r="A57" s="25" t="s">
        <v>103</v>
      </c>
      <c r="B57" s="25" t="s">
        <v>104</v>
      </c>
      <c r="C57" s="42"/>
      <c r="D57" s="25"/>
      <c r="E57" s="46"/>
      <c r="F57" s="47"/>
      <c r="G57" s="48"/>
    </row>
    <row r="58" spans="1:7" x14ac:dyDescent="0.25">
      <c r="A58" s="25" t="s">
        <v>105</v>
      </c>
      <c r="B58" s="49" t="s">
        <v>106</v>
      </c>
      <c r="C58" s="50">
        <f>C54+C56</f>
        <v>17403.351010092716</v>
      </c>
      <c r="D58" s="46"/>
      <c r="E58" s="46"/>
      <c r="F58" s="51">
        <f>F54+F56</f>
        <v>1</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1"/>
      <c r="B65" s="382" t="s">
        <v>114</v>
      </c>
      <c r="C65" s="381" t="s">
        <v>115</v>
      </c>
      <c r="D65" s="383" t="s">
        <v>116</v>
      </c>
      <c r="E65" s="383"/>
      <c r="F65" s="383" t="s">
        <v>117</v>
      </c>
      <c r="G65" s="384" t="s">
        <v>118</v>
      </c>
    </row>
    <row r="66" spans="1:7" x14ac:dyDescent="0.25">
      <c r="A66" s="25" t="s">
        <v>119</v>
      </c>
      <c r="B66" s="39" t="s">
        <v>120</v>
      </c>
      <c r="C66" s="55">
        <v>6.0686326164533098</v>
      </c>
      <c r="D66" s="55">
        <v>5.9126794323220047</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1922.5464547476442</v>
      </c>
      <c r="D70" s="42">
        <v>2004.2283995948148</v>
      </c>
      <c r="E70" s="58"/>
      <c r="F70" s="47">
        <f>C70/C$77</f>
        <v>0.11276704434232944</v>
      </c>
      <c r="G70" s="47">
        <f>D70/D$77</f>
        <v>0.11755810230288084</v>
      </c>
    </row>
    <row r="71" spans="1:7" x14ac:dyDescent="0.25">
      <c r="A71" s="25" t="s">
        <v>125</v>
      </c>
      <c r="B71" s="58" t="s">
        <v>126</v>
      </c>
      <c r="C71" s="42">
        <v>1815.0065269745314</v>
      </c>
      <c r="D71" s="42">
        <v>1876.6982444185292</v>
      </c>
      <c r="E71" s="58"/>
      <c r="F71" s="47">
        <f t="shared" ref="F71:F76" si="0">C71/C$77</f>
        <v>0.10645928528984229</v>
      </c>
      <c r="G71" s="47">
        <f t="shared" ref="G71:G76" si="1">D71/D$77</f>
        <v>0.1100778156090355</v>
      </c>
    </row>
    <row r="72" spans="1:7" x14ac:dyDescent="0.25">
      <c r="A72" s="25" t="s">
        <v>127</v>
      </c>
      <c r="B72" s="58" t="s">
        <v>128</v>
      </c>
      <c r="C72" s="42">
        <v>1816.3978042997535</v>
      </c>
      <c r="D72" s="42">
        <v>1858.2374641578899</v>
      </c>
      <c r="E72" s="58"/>
      <c r="F72" s="47">
        <f t="shared" si="0"/>
        <v>0.10654089072072193</v>
      </c>
      <c r="G72" s="47">
        <f t="shared" si="1"/>
        <v>0.10899499775508732</v>
      </c>
    </row>
    <row r="73" spans="1:7" x14ac:dyDescent="0.25">
      <c r="A73" s="25" t="s">
        <v>129</v>
      </c>
      <c r="B73" s="58" t="s">
        <v>130</v>
      </c>
      <c r="C73" s="42">
        <v>1606.5216339344233</v>
      </c>
      <c r="D73" s="42">
        <v>1633.1730426739364</v>
      </c>
      <c r="E73" s="58"/>
      <c r="F73" s="47">
        <f t="shared" si="0"/>
        <v>9.4230594992085262E-2</v>
      </c>
      <c r="G73" s="47">
        <f t="shared" si="1"/>
        <v>9.579383450897315E-2</v>
      </c>
    </row>
    <row r="74" spans="1:7" x14ac:dyDescent="0.25">
      <c r="A74" s="25" t="s">
        <v>131</v>
      </c>
      <c r="B74" s="58" t="s">
        <v>132</v>
      </c>
      <c r="C74" s="42">
        <v>1468.6424535701856</v>
      </c>
      <c r="D74" s="42">
        <v>1481.6681322055806</v>
      </c>
      <c r="E74" s="58"/>
      <c r="F74" s="47">
        <f t="shared" si="0"/>
        <v>8.6143285784225879E-2</v>
      </c>
      <c r="G74" s="47">
        <f t="shared" si="1"/>
        <v>8.6907307520418128E-2</v>
      </c>
    </row>
    <row r="75" spans="1:7" x14ac:dyDescent="0.25">
      <c r="A75" s="25" t="s">
        <v>133</v>
      </c>
      <c r="B75" s="58" t="s">
        <v>134</v>
      </c>
      <c r="C75" s="42">
        <v>5124.1279994231845</v>
      </c>
      <c r="D75" s="42">
        <v>5072.9366467595364</v>
      </c>
      <c r="E75" s="58"/>
      <c r="F75" s="47">
        <f t="shared" si="0"/>
        <v>0.3005559464635007</v>
      </c>
      <c r="G75" s="47">
        <f t="shared" si="1"/>
        <v>0.29755331548857161</v>
      </c>
    </row>
    <row r="76" spans="1:7" x14ac:dyDescent="0.25">
      <c r="A76" s="25" t="s">
        <v>135</v>
      </c>
      <c r="B76" s="58" t="s">
        <v>136</v>
      </c>
      <c r="C76" s="42">
        <v>3295.5896646073247</v>
      </c>
      <c r="D76" s="42">
        <v>3121.8906077467595</v>
      </c>
      <c r="E76" s="58"/>
      <c r="F76" s="47">
        <f t="shared" si="0"/>
        <v>0.19330295240729456</v>
      </c>
      <c r="G76" s="47">
        <f t="shared" si="1"/>
        <v>0.18311462681503354</v>
      </c>
    </row>
    <row r="77" spans="1:7" x14ac:dyDescent="0.25">
      <c r="A77" s="25" t="s">
        <v>137</v>
      </c>
      <c r="B77" s="59" t="s">
        <v>106</v>
      </c>
      <c r="C77" s="50">
        <f>SUM(C70:C76)</f>
        <v>17048.832537557046</v>
      </c>
      <c r="D77" s="50">
        <f>SUM(D70:D76)</f>
        <v>17048.832537557046</v>
      </c>
      <c r="E77" s="39"/>
      <c r="F77" s="51">
        <f>SUM(F70:F76)</f>
        <v>1</v>
      </c>
      <c r="G77" s="51">
        <f>SUM(G70:G76)</f>
        <v>1</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1"/>
      <c r="B88" s="382" t="s">
        <v>153</v>
      </c>
      <c r="C88" s="381" t="s">
        <v>154</v>
      </c>
      <c r="D88" s="383" t="s">
        <v>155</v>
      </c>
      <c r="E88" s="383"/>
      <c r="F88" s="383" t="s">
        <v>156</v>
      </c>
      <c r="G88" s="384" t="s">
        <v>157</v>
      </c>
    </row>
    <row r="89" spans="1:7" x14ac:dyDescent="0.25">
      <c r="A89" s="25" t="s">
        <v>158</v>
      </c>
      <c r="B89" s="39" t="s">
        <v>159</v>
      </c>
      <c r="C89" s="55">
        <v>4.835059442158208</v>
      </c>
      <c r="D89" s="55">
        <v>5.7856767261088251</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8.2304526748971193E-2</v>
      </c>
      <c r="G93" s="47">
        <f>D93/D$100</f>
        <v>0</v>
      </c>
    </row>
    <row r="94" spans="1:7" x14ac:dyDescent="0.25">
      <c r="A94" s="25" t="s">
        <v>163</v>
      </c>
      <c r="B94" s="58" t="s">
        <v>126</v>
      </c>
      <c r="C94" s="42">
        <v>1000</v>
      </c>
      <c r="D94" s="42">
        <v>1000</v>
      </c>
      <c r="E94" s="58"/>
      <c r="F94" s="47">
        <f t="shared" ref="F94:F99" si="2">C94/C$100</f>
        <v>8.2304526748971193E-2</v>
      </c>
      <c r="G94" s="47">
        <f t="shared" ref="G94:G99" si="3">D94/D$100</f>
        <v>8.2304526748971193E-2</v>
      </c>
    </row>
    <row r="95" spans="1:7" x14ac:dyDescent="0.25">
      <c r="A95" s="25" t="s">
        <v>164</v>
      </c>
      <c r="B95" s="58" t="s">
        <v>128</v>
      </c>
      <c r="C95" s="42">
        <v>2350</v>
      </c>
      <c r="D95" s="42">
        <v>1300</v>
      </c>
      <c r="E95" s="58"/>
      <c r="F95" s="47">
        <f t="shared" si="2"/>
        <v>0.19341563786008231</v>
      </c>
      <c r="G95" s="47">
        <f t="shared" si="3"/>
        <v>0.10699588477366255</v>
      </c>
    </row>
    <row r="96" spans="1:7" x14ac:dyDescent="0.25">
      <c r="A96" s="25" t="s">
        <v>165</v>
      </c>
      <c r="B96" s="58" t="s">
        <v>130</v>
      </c>
      <c r="C96" s="42">
        <v>2650</v>
      </c>
      <c r="D96" s="42">
        <v>2200</v>
      </c>
      <c r="E96" s="58"/>
      <c r="F96" s="47">
        <f t="shared" si="2"/>
        <v>0.21810699588477367</v>
      </c>
      <c r="G96" s="47">
        <f t="shared" si="3"/>
        <v>0.18106995884773663</v>
      </c>
    </row>
    <row r="97" spans="1:7" x14ac:dyDescent="0.25">
      <c r="A97" s="25" t="s">
        <v>166</v>
      </c>
      <c r="B97" s="58" t="s">
        <v>132</v>
      </c>
      <c r="C97" s="42">
        <v>750</v>
      </c>
      <c r="D97" s="42">
        <v>2500</v>
      </c>
      <c r="E97" s="58"/>
      <c r="F97" s="47">
        <f t="shared" si="2"/>
        <v>6.1728395061728392E-2</v>
      </c>
      <c r="G97" s="47">
        <f t="shared" si="3"/>
        <v>0.20576131687242799</v>
      </c>
    </row>
    <row r="98" spans="1:7" x14ac:dyDescent="0.25">
      <c r="A98" s="25" t="s">
        <v>167</v>
      </c>
      <c r="B98" s="58" t="s">
        <v>134</v>
      </c>
      <c r="C98" s="42">
        <v>3400</v>
      </c>
      <c r="D98" s="42">
        <v>2900</v>
      </c>
      <c r="E98" s="58"/>
      <c r="F98" s="47">
        <f t="shared" si="2"/>
        <v>0.27983539094650206</v>
      </c>
      <c r="G98" s="47">
        <f t="shared" si="3"/>
        <v>0.23868312757201646</v>
      </c>
    </row>
    <row r="99" spans="1:7" x14ac:dyDescent="0.25">
      <c r="A99" s="25" t="s">
        <v>168</v>
      </c>
      <c r="B99" s="58" t="s">
        <v>136</v>
      </c>
      <c r="C99" s="42">
        <v>1000</v>
      </c>
      <c r="D99" s="42">
        <v>2250</v>
      </c>
      <c r="E99" s="58"/>
      <c r="F99" s="47">
        <f t="shared" si="2"/>
        <v>8.2304526748971193E-2</v>
      </c>
      <c r="G99" s="47">
        <f t="shared" si="3"/>
        <v>0.18518518518518517</v>
      </c>
    </row>
    <row r="100" spans="1:7" x14ac:dyDescent="0.25">
      <c r="A100" s="25" t="s">
        <v>169</v>
      </c>
      <c r="B100" s="59" t="s">
        <v>106</v>
      </c>
      <c r="C100" s="50">
        <f>SUM(C93:C99)</f>
        <v>12150</v>
      </c>
      <c r="D100" s="50">
        <f>SUM(D93:D99)</f>
        <v>12150</v>
      </c>
      <c r="E100" s="39"/>
      <c r="F100" s="51">
        <f>SUM(F93:F99)</f>
        <v>1.0000000000000002</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1"/>
      <c r="B111" s="382" t="s">
        <v>180</v>
      </c>
      <c r="C111" s="381" t="s">
        <v>181</v>
      </c>
      <c r="D111" s="383" t="s">
        <v>182</v>
      </c>
      <c r="E111" s="383"/>
      <c r="F111" s="383" t="s">
        <v>183</v>
      </c>
      <c r="G111" s="384" t="s">
        <v>184</v>
      </c>
    </row>
    <row r="112" spans="1:7" x14ac:dyDescent="0.25">
      <c r="A112" s="25" t="s">
        <v>185</v>
      </c>
      <c r="B112" s="39" t="s">
        <v>15</v>
      </c>
      <c r="C112" s="42">
        <v>15669.809640570189</v>
      </c>
      <c r="D112" s="42">
        <f>C112</f>
        <v>15669.809640570189</v>
      </c>
      <c r="E112" s="48"/>
      <c r="F112" s="47">
        <f>C112/C$131</f>
        <v>0.91911335313142428</v>
      </c>
      <c r="G112" s="47">
        <f>D112/D$131</f>
        <v>0.91911335313142428</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6"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5" customFormat="1" x14ac:dyDescent="0.25">
      <c r="A125" s="386" t="s">
        <v>210</v>
      </c>
      <c r="B125" s="386" t="s">
        <v>211</v>
      </c>
      <c r="C125" s="387"/>
      <c r="D125" s="387"/>
      <c r="E125" s="388"/>
      <c r="F125" s="389"/>
      <c r="G125" s="389"/>
    </row>
    <row r="126" spans="1:7" x14ac:dyDescent="0.25">
      <c r="A126" s="368" t="s">
        <v>212</v>
      </c>
      <c r="B126" s="58" t="s">
        <v>213</v>
      </c>
      <c r="C126" s="42"/>
      <c r="D126" s="42"/>
      <c r="E126" s="39"/>
      <c r="F126" s="47"/>
      <c r="G126" s="47"/>
    </row>
    <row r="127" spans="1:7" x14ac:dyDescent="0.25">
      <c r="A127" s="376" t="s">
        <v>214</v>
      </c>
      <c r="B127" s="39" t="s">
        <v>215</v>
      </c>
      <c r="C127" s="42"/>
      <c r="D127" s="42"/>
      <c r="E127" s="39"/>
      <c r="F127" s="47"/>
      <c r="G127" s="47"/>
    </row>
    <row r="128" spans="1:7" x14ac:dyDescent="0.25">
      <c r="A128" s="368" t="s">
        <v>216</v>
      </c>
      <c r="B128" s="39" t="s">
        <v>217</v>
      </c>
      <c r="C128" s="42"/>
      <c r="D128" s="42"/>
      <c r="E128" s="39"/>
      <c r="F128" s="47"/>
      <c r="G128" s="47"/>
    </row>
    <row r="129" spans="1:7" x14ac:dyDescent="0.25">
      <c r="A129" s="376" t="s">
        <v>218</v>
      </c>
      <c r="B129" s="39" t="s">
        <v>219</v>
      </c>
      <c r="C129" s="42">
        <v>1379.0228969868599</v>
      </c>
      <c r="D129" s="42">
        <f>C129</f>
        <v>1379.0228969868599</v>
      </c>
      <c r="E129" s="39"/>
      <c r="F129" s="47">
        <f>C129/C$131</f>
        <v>8.0886646868575676E-2</v>
      </c>
      <c r="G129" s="47">
        <f>D129/D$131</f>
        <v>8.0886646868575676E-2</v>
      </c>
    </row>
    <row r="130" spans="1:7" x14ac:dyDescent="0.25">
      <c r="A130" s="368" t="s">
        <v>220</v>
      </c>
      <c r="B130" s="39" t="s">
        <v>104</v>
      </c>
      <c r="C130" s="42"/>
      <c r="D130" s="42"/>
      <c r="E130" s="39"/>
      <c r="F130" s="47"/>
      <c r="G130" s="47"/>
    </row>
    <row r="131" spans="1:7" x14ac:dyDescent="0.25">
      <c r="A131" s="368" t="s">
        <v>221</v>
      </c>
      <c r="B131" s="59" t="s">
        <v>106</v>
      </c>
      <c r="C131" s="42">
        <f>C112+C129</f>
        <v>17048.832537557049</v>
      </c>
      <c r="D131" s="42">
        <f>D112+D129</f>
        <v>17048.832537557049</v>
      </c>
      <c r="E131" s="39"/>
      <c r="F131" s="44">
        <f>F112+F129</f>
        <v>1</v>
      </c>
      <c r="G131" s="44">
        <f>G112+G129</f>
        <v>1</v>
      </c>
    </row>
    <row r="132" spans="1:7" hidden="1" outlineLevel="1" x14ac:dyDescent="0.25">
      <c r="A132" s="368" t="s">
        <v>222</v>
      </c>
      <c r="B132" s="52" t="s">
        <v>108</v>
      </c>
      <c r="C132" s="42"/>
      <c r="D132" s="42"/>
      <c r="E132" s="39"/>
      <c r="F132" s="47"/>
      <c r="G132" s="47"/>
    </row>
    <row r="133" spans="1:7" hidden="1" outlineLevel="1" x14ac:dyDescent="0.25">
      <c r="A133" s="368" t="s">
        <v>223</v>
      </c>
      <c r="B133" s="52" t="s">
        <v>108</v>
      </c>
      <c r="C133" s="42"/>
      <c r="D133" s="42"/>
      <c r="E133" s="39"/>
      <c r="F133" s="47"/>
      <c r="G133" s="47"/>
    </row>
    <row r="134" spans="1:7" hidden="1" outlineLevel="1" x14ac:dyDescent="0.25">
      <c r="A134" s="368" t="s">
        <v>224</v>
      </c>
      <c r="B134" s="52" t="s">
        <v>108</v>
      </c>
      <c r="C134" s="42"/>
      <c r="D134" s="42"/>
      <c r="E134" s="39"/>
      <c r="F134" s="47"/>
      <c r="G134" s="47"/>
    </row>
    <row r="135" spans="1:7" hidden="1" outlineLevel="1" x14ac:dyDescent="0.25">
      <c r="A135" s="368" t="s">
        <v>225</v>
      </c>
      <c r="B135" s="52" t="s">
        <v>108</v>
      </c>
      <c r="C135" s="42"/>
      <c r="D135" s="42"/>
      <c r="E135" s="39"/>
      <c r="F135" s="47"/>
      <c r="G135" s="47"/>
    </row>
    <row r="136" spans="1:7" hidden="1" outlineLevel="1" x14ac:dyDescent="0.25">
      <c r="A136" s="393" t="s">
        <v>226</v>
      </c>
      <c r="B136" s="394" t="s">
        <v>108</v>
      </c>
      <c r="C136" s="395"/>
      <c r="D136" s="395"/>
      <c r="E136" s="396"/>
      <c r="F136" s="397"/>
      <c r="G136" s="397"/>
    </row>
    <row r="137" spans="1:7" ht="30" collapsed="1" x14ac:dyDescent="0.25">
      <c r="A137" s="381"/>
      <c r="B137" s="382" t="s">
        <v>227</v>
      </c>
      <c r="C137" s="381" t="s">
        <v>181</v>
      </c>
      <c r="D137" s="383" t="s">
        <v>182</v>
      </c>
      <c r="E137" s="383"/>
      <c r="F137" s="383" t="s">
        <v>183</v>
      </c>
      <c r="G137" s="384" t="s">
        <v>184</v>
      </c>
    </row>
    <row r="138" spans="1:7" x14ac:dyDescent="0.25">
      <c r="A138" s="25" t="s">
        <v>228</v>
      </c>
      <c r="B138" s="39" t="s">
        <v>15</v>
      </c>
      <c r="C138" s="42">
        <v>12150</v>
      </c>
      <c r="D138" s="42">
        <f>C138</f>
        <v>12150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6"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5" customFormat="1" x14ac:dyDescent="0.25">
      <c r="A151" s="386" t="s">
        <v>241</v>
      </c>
      <c r="B151" s="386" t="s">
        <v>211</v>
      </c>
      <c r="C151" s="387"/>
      <c r="D151" s="387"/>
      <c r="E151" s="388"/>
      <c r="F151" s="389"/>
      <c r="G151" s="389"/>
    </row>
    <row r="152" spans="1:7" x14ac:dyDescent="0.25">
      <c r="A152" s="368" t="s">
        <v>242</v>
      </c>
      <c r="B152" s="58" t="s">
        <v>213</v>
      </c>
      <c r="C152" s="42"/>
      <c r="D152" s="42"/>
      <c r="E152" s="39"/>
      <c r="F152" s="47"/>
      <c r="G152" s="47"/>
    </row>
    <row r="153" spans="1:7" x14ac:dyDescent="0.25">
      <c r="A153" s="376" t="s">
        <v>243</v>
      </c>
      <c r="B153" s="39" t="s">
        <v>215</v>
      </c>
      <c r="C153" s="42"/>
      <c r="D153" s="42"/>
      <c r="E153" s="39"/>
      <c r="F153" s="47"/>
      <c r="G153" s="47"/>
    </row>
    <row r="154" spans="1:7" x14ac:dyDescent="0.25">
      <c r="A154" s="368" t="s">
        <v>244</v>
      </c>
      <c r="B154" s="39" t="s">
        <v>217</v>
      </c>
      <c r="C154" s="42"/>
      <c r="D154" s="42"/>
      <c r="E154" s="39"/>
      <c r="F154" s="47"/>
      <c r="G154" s="47"/>
    </row>
    <row r="155" spans="1:7" x14ac:dyDescent="0.25">
      <c r="A155" s="376" t="s">
        <v>245</v>
      </c>
      <c r="B155" s="39" t="s">
        <v>219</v>
      </c>
      <c r="C155" s="42">
        <v>0</v>
      </c>
      <c r="D155" s="42">
        <f>C155</f>
        <v>0</v>
      </c>
      <c r="E155" s="39"/>
      <c r="F155" s="47">
        <f>C155/C$157</f>
        <v>0</v>
      </c>
      <c r="G155" s="47">
        <f>D155/D$157</f>
        <v>0</v>
      </c>
    </row>
    <row r="156" spans="1:7" x14ac:dyDescent="0.25">
      <c r="A156" s="368" t="s">
        <v>246</v>
      </c>
      <c r="B156" s="39" t="s">
        <v>104</v>
      </c>
      <c r="C156" s="42"/>
      <c r="D156" s="42"/>
      <c r="E156" s="39"/>
      <c r="F156" s="47"/>
      <c r="G156" s="47"/>
    </row>
    <row r="157" spans="1:7" x14ac:dyDescent="0.25">
      <c r="A157" s="368" t="s">
        <v>247</v>
      </c>
      <c r="B157" s="59" t="s">
        <v>106</v>
      </c>
      <c r="C157" s="42">
        <f>C138+C155</f>
        <v>12150</v>
      </c>
      <c r="D157" s="42">
        <f>D138+D155</f>
        <v>12150</v>
      </c>
      <c r="E157" s="39"/>
      <c r="F157" s="44">
        <f>F138+F155</f>
        <v>1</v>
      </c>
      <c r="G157" s="44">
        <f>G138+G155</f>
        <v>1</v>
      </c>
    </row>
    <row r="158" spans="1:7" hidden="1" outlineLevel="1" x14ac:dyDescent="0.25">
      <c r="A158" s="368" t="s">
        <v>248</v>
      </c>
      <c r="B158" s="52" t="s">
        <v>108</v>
      </c>
      <c r="C158" s="42"/>
      <c r="D158" s="42"/>
      <c r="E158" s="39"/>
      <c r="F158" s="47"/>
      <c r="G158" s="47"/>
    </row>
    <row r="159" spans="1:7" hidden="1" outlineLevel="1" x14ac:dyDescent="0.25">
      <c r="A159" s="368" t="s">
        <v>249</v>
      </c>
      <c r="B159" s="52" t="s">
        <v>108</v>
      </c>
      <c r="C159" s="42"/>
      <c r="D159" s="42"/>
      <c r="E159" s="39"/>
      <c r="F159" s="47"/>
      <c r="G159" s="47"/>
    </row>
    <row r="160" spans="1:7" hidden="1" outlineLevel="1" x14ac:dyDescent="0.25">
      <c r="A160" s="368" t="s">
        <v>250</v>
      </c>
      <c r="B160" s="52" t="s">
        <v>108</v>
      </c>
      <c r="C160" s="42"/>
      <c r="D160" s="42"/>
      <c r="E160" s="39"/>
      <c r="F160" s="47"/>
      <c r="G160" s="47"/>
    </row>
    <row r="161" spans="1:7" hidden="1" outlineLevel="1" x14ac:dyDescent="0.25">
      <c r="A161" s="368" t="s">
        <v>251</v>
      </c>
      <c r="B161" s="52" t="s">
        <v>108</v>
      </c>
      <c r="C161" s="42"/>
      <c r="D161" s="42"/>
      <c r="E161" s="39"/>
      <c r="F161" s="47"/>
      <c r="G161" s="47"/>
    </row>
    <row r="162" spans="1:7" hidden="1" outlineLevel="1" x14ac:dyDescent="0.25">
      <c r="A162" s="393" t="s">
        <v>252</v>
      </c>
      <c r="B162" s="394" t="s">
        <v>108</v>
      </c>
      <c r="C162" s="395"/>
      <c r="D162" s="395"/>
      <c r="E162" s="396"/>
      <c r="F162" s="397"/>
      <c r="G162" s="397"/>
    </row>
    <row r="163" spans="1:7" ht="30" collapsed="1" x14ac:dyDescent="0.25">
      <c r="A163" s="381"/>
      <c r="B163" s="382" t="s">
        <v>253</v>
      </c>
      <c r="C163" s="381" t="s">
        <v>181</v>
      </c>
      <c r="D163" s="383" t="s">
        <v>182</v>
      </c>
      <c r="E163" s="383"/>
      <c r="F163" s="383" t="s">
        <v>183</v>
      </c>
      <c r="G163" s="384" t="s">
        <v>184</v>
      </c>
    </row>
    <row r="164" spans="1:7" x14ac:dyDescent="0.25">
      <c r="A164" s="25" t="s">
        <v>254</v>
      </c>
      <c r="B164" s="20" t="s">
        <v>255</v>
      </c>
      <c r="C164" s="42">
        <v>650</v>
      </c>
      <c r="D164" s="42">
        <v>500</v>
      </c>
      <c r="E164" s="64"/>
      <c r="F164" s="47">
        <f>C164/C$167</f>
        <v>5.3497942386831275E-2</v>
      </c>
      <c r="G164" s="47">
        <f>D164/D$167</f>
        <v>4.1152263374485597E-2</v>
      </c>
    </row>
    <row r="165" spans="1:7" x14ac:dyDescent="0.25">
      <c r="A165" s="25" t="s">
        <v>256</v>
      </c>
      <c r="B165" s="20" t="s">
        <v>257</v>
      </c>
      <c r="C165" s="42">
        <v>11350</v>
      </c>
      <c r="D165" s="42">
        <v>11500</v>
      </c>
      <c r="E165" s="64"/>
      <c r="F165" s="47">
        <f t="shared" ref="F165:F166" si="4">C165/C$167</f>
        <v>0.93415637860082301</v>
      </c>
      <c r="G165" s="47">
        <f t="shared" ref="G165:G166" si="5">D165/D$167</f>
        <v>0.94650205761316875</v>
      </c>
    </row>
    <row r="166" spans="1:7" x14ac:dyDescent="0.25">
      <c r="A166" s="25" t="s">
        <v>258</v>
      </c>
      <c r="B166" s="20" t="s">
        <v>104</v>
      </c>
      <c r="C166" s="42">
        <v>150</v>
      </c>
      <c r="D166" s="42">
        <v>150</v>
      </c>
      <c r="E166" s="64"/>
      <c r="F166" s="47">
        <f t="shared" si="4"/>
        <v>1.2345679012345678E-2</v>
      </c>
      <c r="G166" s="47">
        <f t="shared" si="5"/>
        <v>1.2345679012345678E-2</v>
      </c>
    </row>
    <row r="167" spans="1:7" x14ac:dyDescent="0.25">
      <c r="A167" s="25" t="s">
        <v>259</v>
      </c>
      <c r="B167" s="65" t="s">
        <v>106</v>
      </c>
      <c r="C167" s="66">
        <f>SUM(C164:C166)</f>
        <v>12150</v>
      </c>
      <c r="D167" s="42">
        <f>SUM(D164:D166)</f>
        <v>12150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1"/>
      <c r="B173" s="382" t="s">
        <v>265</v>
      </c>
      <c r="C173" s="381" t="s">
        <v>65</v>
      </c>
      <c r="D173" s="383"/>
      <c r="E173" s="383"/>
      <c r="F173" s="383" t="s">
        <v>266</v>
      </c>
      <c r="G173" s="384"/>
    </row>
    <row r="174" spans="1:7" x14ac:dyDescent="0.25">
      <c r="A174" s="25" t="s">
        <v>267</v>
      </c>
      <c r="B174" s="39" t="s">
        <v>268</v>
      </c>
      <c r="C174" s="42">
        <v>14.499242445665528</v>
      </c>
      <c r="D174" s="36"/>
      <c r="E174" s="28"/>
      <c r="F174" s="47">
        <f>C174/C$179</f>
        <v>4.0900630268308237E-2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340</v>
      </c>
      <c r="D177" s="25"/>
      <c r="E177" s="54"/>
      <c r="F177" s="47">
        <f>C177/C$179</f>
        <v>0.95909936973169174</v>
      </c>
      <c r="G177" s="48"/>
    </row>
    <row r="178" spans="1:7" x14ac:dyDescent="0.25">
      <c r="A178" s="25" t="s">
        <v>275</v>
      </c>
      <c r="B178" s="39" t="s">
        <v>104</v>
      </c>
      <c r="C178" s="42"/>
      <c r="D178" s="25"/>
      <c r="E178" s="54"/>
      <c r="G178" s="48"/>
    </row>
    <row r="179" spans="1:7" x14ac:dyDescent="0.25">
      <c r="A179" s="25" t="s">
        <v>276</v>
      </c>
      <c r="B179" s="59" t="s">
        <v>106</v>
      </c>
      <c r="C179" s="372">
        <f>SUM(C174:C178)</f>
        <v>354.49924244566552</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354.49924244566552</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1"/>
      <c r="B192" s="382" t="s">
        <v>297</v>
      </c>
      <c r="C192" s="381" t="s">
        <v>65</v>
      </c>
      <c r="D192" s="383"/>
      <c r="E192" s="383"/>
      <c r="F192" s="383" t="s">
        <v>266</v>
      </c>
      <c r="G192" s="384"/>
    </row>
    <row r="193" spans="1:7" x14ac:dyDescent="0.25">
      <c r="A193" s="25" t="s">
        <v>298</v>
      </c>
      <c r="B193" s="39" t="s">
        <v>299</v>
      </c>
      <c r="C193" s="42">
        <f>C179</f>
        <v>354.49924244566552</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5" customFormat="1" x14ac:dyDescent="0.25">
      <c r="A198" s="386" t="s">
        <v>308</v>
      </c>
      <c r="B198" s="386" t="s">
        <v>309</v>
      </c>
      <c r="C198" s="387"/>
      <c r="D198" s="386"/>
      <c r="E198" s="398"/>
      <c r="F198" s="389"/>
      <c r="G198" s="398"/>
    </row>
    <row r="199" spans="1:7" x14ac:dyDescent="0.25">
      <c r="A199" s="368" t="s">
        <v>310</v>
      </c>
      <c r="B199" s="39" t="s">
        <v>311</v>
      </c>
      <c r="C199" s="42"/>
      <c r="D199" s="25"/>
      <c r="E199" s="54"/>
      <c r="F199" s="47"/>
      <c r="G199" s="54"/>
    </row>
    <row r="200" spans="1:7" x14ac:dyDescent="0.25">
      <c r="A200" s="376" t="s">
        <v>312</v>
      </c>
      <c r="B200" s="39" t="s">
        <v>313</v>
      </c>
      <c r="C200" s="42"/>
      <c r="D200" s="25"/>
      <c r="E200" s="54"/>
      <c r="F200" s="47"/>
      <c r="G200" s="54"/>
    </row>
    <row r="201" spans="1:7" x14ac:dyDescent="0.25">
      <c r="A201" s="368" t="s">
        <v>314</v>
      </c>
      <c r="B201" s="39" t="s">
        <v>315</v>
      </c>
      <c r="C201" s="42"/>
      <c r="D201" s="25"/>
      <c r="E201" s="54"/>
      <c r="F201" s="47"/>
      <c r="G201" s="54"/>
    </row>
    <row r="202" spans="1:7" x14ac:dyDescent="0.25">
      <c r="A202" s="376" t="s">
        <v>316</v>
      </c>
      <c r="B202" s="39" t="s">
        <v>317</v>
      </c>
      <c r="C202" s="42"/>
      <c r="D202" s="25"/>
      <c r="E202" s="54"/>
      <c r="F202" s="47"/>
      <c r="G202" s="54"/>
    </row>
    <row r="203" spans="1:7" x14ac:dyDescent="0.25">
      <c r="A203" s="368" t="s">
        <v>318</v>
      </c>
      <c r="B203" s="39" t="s">
        <v>319</v>
      </c>
      <c r="C203" s="42"/>
      <c r="D203" s="25"/>
      <c r="E203" s="54"/>
      <c r="F203" s="47"/>
      <c r="G203" s="54"/>
    </row>
    <row r="204" spans="1:7" x14ac:dyDescent="0.25">
      <c r="A204" s="376" t="s">
        <v>320</v>
      </c>
      <c r="B204" s="39" t="s">
        <v>321</v>
      </c>
      <c r="C204" s="42"/>
      <c r="D204" s="25"/>
      <c r="E204" s="54"/>
      <c r="F204" s="47"/>
      <c r="G204" s="54"/>
    </row>
    <row r="205" spans="1:7" x14ac:dyDescent="0.25">
      <c r="A205" s="368" t="s">
        <v>322</v>
      </c>
      <c r="B205" s="39" t="s">
        <v>323</v>
      </c>
      <c r="C205" s="42"/>
      <c r="D205" s="25"/>
      <c r="E205" s="54"/>
      <c r="F205" s="47"/>
      <c r="G205" s="54"/>
    </row>
    <row r="206" spans="1:7" x14ac:dyDescent="0.25">
      <c r="A206" s="376" t="s">
        <v>324</v>
      </c>
      <c r="B206" s="39" t="s">
        <v>325</v>
      </c>
      <c r="C206" s="42"/>
      <c r="D206" s="25"/>
      <c r="E206" s="54"/>
      <c r="F206" s="47"/>
      <c r="G206" s="54"/>
    </row>
    <row r="207" spans="1:7" x14ac:dyDescent="0.25">
      <c r="A207" s="368" t="s">
        <v>326</v>
      </c>
      <c r="B207" s="39" t="s">
        <v>104</v>
      </c>
      <c r="C207" s="42"/>
      <c r="D207" s="25"/>
      <c r="E207" s="54"/>
      <c r="F207" s="47"/>
      <c r="G207" s="54"/>
    </row>
    <row r="208" spans="1:7" x14ac:dyDescent="0.25">
      <c r="A208" s="376" t="s">
        <v>327</v>
      </c>
      <c r="B208" s="49" t="s">
        <v>328</v>
      </c>
      <c r="C208" s="42">
        <f>C193</f>
        <v>354.49924244566552</v>
      </c>
      <c r="D208" s="25"/>
      <c r="E208" s="54"/>
      <c r="F208" s="47">
        <f>F193</f>
        <v>1</v>
      </c>
      <c r="G208" s="54"/>
    </row>
    <row r="209" spans="1:7" x14ac:dyDescent="0.25">
      <c r="A209" s="368" t="s">
        <v>329</v>
      </c>
      <c r="B209" s="59" t="s">
        <v>106</v>
      </c>
      <c r="C209" s="50">
        <f>C208</f>
        <v>354.49924244566552</v>
      </c>
      <c r="D209" s="39"/>
      <c r="E209" s="54"/>
      <c r="F209" s="51">
        <f>F208</f>
        <v>1</v>
      </c>
      <c r="G209" s="54"/>
    </row>
    <row r="210" spans="1:7" hidden="1" outlineLevel="1" x14ac:dyDescent="0.25">
      <c r="A210" s="368" t="s">
        <v>330</v>
      </c>
      <c r="B210" s="52" t="s">
        <v>108</v>
      </c>
      <c r="C210" s="42"/>
      <c r="D210" s="25"/>
      <c r="E210" s="54"/>
      <c r="F210" s="47"/>
      <c r="G210" s="54"/>
    </row>
    <row r="211" spans="1:7" hidden="1" outlineLevel="1" x14ac:dyDescent="0.25">
      <c r="A211" s="368" t="s">
        <v>331</v>
      </c>
      <c r="B211" s="52" t="s">
        <v>108</v>
      </c>
      <c r="C211" s="42"/>
      <c r="D211" s="25"/>
      <c r="E211" s="54"/>
      <c r="F211" s="47"/>
      <c r="G211" s="54"/>
    </row>
    <row r="212" spans="1:7" hidden="1" outlineLevel="1" x14ac:dyDescent="0.25">
      <c r="A212" s="368" t="s">
        <v>332</v>
      </c>
      <c r="B212" s="52" t="s">
        <v>108</v>
      </c>
      <c r="C212" s="42"/>
      <c r="D212" s="25"/>
      <c r="E212" s="54"/>
      <c r="F212" s="47"/>
      <c r="G212" s="54"/>
    </row>
    <row r="213" spans="1:7" hidden="1" outlineLevel="1" x14ac:dyDescent="0.25">
      <c r="A213" s="368" t="s">
        <v>333</v>
      </c>
      <c r="B213" s="52" t="s">
        <v>108</v>
      </c>
      <c r="C213" s="42"/>
      <c r="D213" s="25"/>
      <c r="E213" s="54"/>
      <c r="F213" s="47"/>
      <c r="G213" s="54"/>
    </row>
    <row r="214" spans="1:7" hidden="1" outlineLevel="1" x14ac:dyDescent="0.25">
      <c r="A214" s="368" t="s">
        <v>334</v>
      </c>
      <c r="B214" s="52" t="s">
        <v>108</v>
      </c>
      <c r="C214" s="42"/>
      <c r="D214" s="25"/>
      <c r="E214" s="54"/>
      <c r="F214" s="47"/>
      <c r="G214" s="54"/>
    </row>
    <row r="215" spans="1:7" hidden="1" outlineLevel="1" x14ac:dyDescent="0.25">
      <c r="A215" s="393" t="s">
        <v>335</v>
      </c>
      <c r="B215" s="394" t="s">
        <v>108</v>
      </c>
      <c r="C215" s="395"/>
      <c r="D215" s="393"/>
      <c r="E215" s="399"/>
      <c r="F215" s="397"/>
      <c r="G215" s="399"/>
    </row>
    <row r="216" spans="1:7" collapsed="1" x14ac:dyDescent="0.25">
      <c r="A216" s="381"/>
      <c r="B216" s="382" t="s">
        <v>336</v>
      </c>
      <c r="C216" s="381" t="s">
        <v>65</v>
      </c>
      <c r="D216" s="383"/>
      <c r="E216" s="383"/>
      <c r="F216" s="383" t="s">
        <v>94</v>
      </c>
      <c r="G216" s="384" t="s">
        <v>337</v>
      </c>
    </row>
    <row r="217" spans="1:7" x14ac:dyDescent="0.25">
      <c r="A217" s="25" t="s">
        <v>338</v>
      </c>
      <c r="B217" s="58" t="s">
        <v>339</v>
      </c>
      <c r="C217" s="42">
        <f>C179</f>
        <v>354.49924244566552</v>
      </c>
      <c r="D217" s="25"/>
      <c r="E217" s="64"/>
      <c r="F217" s="47">
        <f>C217/C$58</f>
        <v>2.0369596765593072E-2</v>
      </c>
      <c r="G217" s="47">
        <f>C217/C$39</f>
        <v>2.9176892382359303E-2</v>
      </c>
    </row>
    <row r="218" spans="1:7" x14ac:dyDescent="0.25">
      <c r="A218" s="25" t="s">
        <v>340</v>
      </c>
      <c r="B218" s="58" t="s">
        <v>341</v>
      </c>
      <c r="C218" s="42">
        <v>697.50216252099995</v>
      </c>
      <c r="D218" s="25"/>
      <c r="E218" s="64"/>
      <c r="F218" s="47">
        <f>C218/C$58</f>
        <v>4.0078612568148389E-2</v>
      </c>
      <c r="G218" s="47">
        <f>C218/C$39</f>
        <v>5.740758539267489E-2</v>
      </c>
    </row>
    <row r="219" spans="1:7" x14ac:dyDescent="0.25">
      <c r="A219" s="25" t="s">
        <v>342</v>
      </c>
      <c r="B219" s="58" t="s">
        <v>104</v>
      </c>
      <c r="C219" s="42"/>
      <c r="D219" s="25"/>
      <c r="E219" s="64"/>
      <c r="F219" s="47"/>
      <c r="G219" s="47"/>
    </row>
    <row r="220" spans="1:7" x14ac:dyDescent="0.25">
      <c r="A220" s="25" t="s">
        <v>343</v>
      </c>
      <c r="B220" s="59" t="s">
        <v>106</v>
      </c>
      <c r="C220" s="42">
        <f>C217+C218</f>
        <v>1052.0014049666654</v>
      </c>
      <c r="D220" s="25"/>
      <c r="E220" s="64"/>
      <c r="F220" s="44">
        <f>F217+F218</f>
        <v>6.0448209333741461E-2</v>
      </c>
      <c r="G220" s="44">
        <f>G217+G218</f>
        <v>8.6584477775034197E-2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1"/>
      <c r="B228" s="382" t="s">
        <v>351</v>
      </c>
      <c r="C228" s="381"/>
      <c r="D228" s="383"/>
      <c r="E228" s="383"/>
      <c r="F228" s="383"/>
      <c r="G228" s="384"/>
    </row>
    <row r="229" spans="1:7" x14ac:dyDescent="0.25">
      <c r="A229" s="25" t="s">
        <v>352</v>
      </c>
      <c r="B229" s="39" t="s">
        <v>353</v>
      </c>
      <c r="C229" s="248" t="str">
        <f>C30</f>
        <v>https://www.coveredbondlabel.com/issuer/14-sg-scf</v>
      </c>
      <c r="D229" s="25"/>
      <c r="E229" s="25"/>
      <c r="F229" s="25"/>
      <c r="G229" s="20"/>
    </row>
    <row r="230" spans="1:7" x14ac:dyDescent="0.25">
      <c r="A230" s="381"/>
      <c r="B230" s="382" t="s">
        <v>354</v>
      </c>
      <c r="C230" s="381"/>
      <c r="D230" s="383"/>
      <c r="E230" s="383"/>
      <c r="F230" s="383"/>
      <c r="G230" s="384"/>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1"/>
      <c r="B239" s="382" t="s">
        <v>370</v>
      </c>
      <c r="C239" s="381"/>
      <c r="D239" s="383"/>
      <c r="E239" s="383"/>
      <c r="F239" s="383"/>
      <c r="G239" s="384"/>
    </row>
    <row r="240" spans="1:7" ht="30" x14ac:dyDescent="0.25">
      <c r="A240" s="25" t="s">
        <v>371</v>
      </c>
      <c r="B240" s="368" t="s">
        <v>372</v>
      </c>
      <c r="C240" s="368" t="s">
        <v>373</v>
      </c>
    </row>
    <row r="241" spans="1:3" x14ac:dyDescent="0.25">
      <c r="A241" s="25" t="s">
        <v>374</v>
      </c>
      <c r="B241" s="368" t="s">
        <v>375</v>
      </c>
      <c r="C241" s="368"/>
    </row>
    <row r="242" spans="1:3" x14ac:dyDescent="0.25">
      <c r="A242" s="25" t="s">
        <v>376</v>
      </c>
      <c r="B242" s="368" t="s">
        <v>377</v>
      </c>
      <c r="C242" s="368" t="s">
        <v>378</v>
      </c>
    </row>
    <row r="243" spans="1:3" ht="30" x14ac:dyDescent="0.25">
      <c r="A243" s="25" t="s">
        <v>379</v>
      </c>
      <c r="B243" s="368" t="s">
        <v>380</v>
      </c>
      <c r="C243" s="368" t="s">
        <v>373</v>
      </c>
    </row>
    <row r="244" spans="1:3" s="371" customFormat="1" x14ac:dyDescent="0.25">
      <c r="A244" s="25" t="s">
        <v>381</v>
      </c>
      <c r="B244" s="368" t="s">
        <v>382</v>
      </c>
      <c r="C244" s="25"/>
    </row>
    <row r="245" spans="1:3" s="371" customFormat="1" x14ac:dyDescent="0.25">
      <c r="A245" s="25" t="s">
        <v>383</v>
      </c>
      <c r="B245" s="368" t="s">
        <v>384</v>
      </c>
      <c r="C245" s="368" t="s">
        <v>385</v>
      </c>
    </row>
    <row r="246" spans="1:3" s="371" customFormat="1" x14ac:dyDescent="0.25">
      <c r="A246" s="25" t="s">
        <v>386</v>
      </c>
      <c r="B246" s="368" t="s">
        <v>387</v>
      </c>
      <c r="C246" s="368" t="s">
        <v>378</v>
      </c>
    </row>
    <row r="247" spans="1:3" hidden="1" outlineLevel="1" x14ac:dyDescent="0.25">
      <c r="A247" s="25" t="s">
        <v>388</v>
      </c>
    </row>
    <row r="248" spans="1:3" hidden="1" outlineLevel="1" x14ac:dyDescent="0.25">
      <c r="A248" s="25" t="s">
        <v>389</v>
      </c>
    </row>
    <row r="249" spans="1:3" hidden="1" outlineLevel="1" x14ac:dyDescent="0.25">
      <c r="A249" s="25" t="s">
        <v>390</v>
      </c>
    </row>
    <row r="250" spans="1:3" hidden="1" outlineLevel="1" x14ac:dyDescent="0.25">
      <c r="A250" s="25" t="s">
        <v>391</v>
      </c>
      <c r="B250" s="25"/>
      <c r="C250" s="25"/>
    </row>
    <row r="251" spans="1:3" hidden="1" outlineLevel="1" x14ac:dyDescent="0.25">
      <c r="A251" s="25" t="s">
        <v>392</v>
      </c>
      <c r="B251" s="25"/>
      <c r="C251" s="25"/>
    </row>
    <row r="252" spans="1:3" hidden="1" outlineLevel="1" x14ac:dyDescent="0.25">
      <c r="A252" s="25" t="s">
        <v>393</v>
      </c>
      <c r="B252" s="25"/>
      <c r="C252" s="25"/>
    </row>
    <row r="253" spans="1:3" hidden="1" outlineLevel="1" x14ac:dyDescent="0.25">
      <c r="A253" s="25" t="s">
        <v>394</v>
      </c>
      <c r="B253" s="25"/>
      <c r="C253" s="25"/>
    </row>
    <row r="254" spans="1:3" hidden="1" outlineLevel="1" x14ac:dyDescent="0.25">
      <c r="A254" s="25" t="s">
        <v>395</v>
      </c>
      <c r="B254" s="25"/>
      <c r="C254" s="25"/>
    </row>
    <row r="255" spans="1:3" hidden="1" outlineLevel="1" x14ac:dyDescent="0.25">
      <c r="A255" s="25" t="s">
        <v>396</v>
      </c>
      <c r="B255" s="25"/>
      <c r="C255" s="25"/>
    </row>
    <row r="256" spans="1:3" hidden="1" outlineLevel="1" x14ac:dyDescent="0.25">
      <c r="A256" s="25" t="s">
        <v>397</v>
      </c>
      <c r="B256" s="25"/>
      <c r="C256" s="25"/>
    </row>
    <row r="257" spans="1:3" hidden="1" outlineLevel="1" x14ac:dyDescent="0.25">
      <c r="A257" s="25" t="s">
        <v>398</v>
      </c>
      <c r="B257" s="25"/>
      <c r="C257" s="25"/>
    </row>
    <row r="258" spans="1:3" hidden="1" outlineLevel="1" x14ac:dyDescent="0.25">
      <c r="A258" s="25" t="s">
        <v>399</v>
      </c>
      <c r="B258" s="25"/>
      <c r="C258" s="25"/>
    </row>
    <row r="259" spans="1:3" hidden="1" outlineLevel="1" x14ac:dyDescent="0.25">
      <c r="A259" s="25" t="s">
        <v>400</v>
      </c>
      <c r="B259" s="25"/>
      <c r="C259" s="25"/>
    </row>
    <row r="260" spans="1:3" hidden="1" outlineLevel="1" x14ac:dyDescent="0.25">
      <c r="A260" s="25" t="s">
        <v>401</v>
      </c>
      <c r="B260" s="25"/>
      <c r="C260" s="25"/>
    </row>
    <row r="261" spans="1:3" hidden="1" outlineLevel="1" x14ac:dyDescent="0.25">
      <c r="A261" s="25" t="s">
        <v>402</v>
      </c>
      <c r="B261" s="25"/>
      <c r="C261" s="25"/>
    </row>
    <row r="262" spans="1:3" hidden="1" outlineLevel="1" x14ac:dyDescent="0.25">
      <c r="A262" s="25" t="s">
        <v>403</v>
      </c>
      <c r="B262" s="25"/>
      <c r="C262" s="25"/>
    </row>
    <row r="263" spans="1:3" hidden="1" outlineLevel="1" x14ac:dyDescent="0.25">
      <c r="A263" s="25" t="s">
        <v>404</v>
      </c>
      <c r="B263" s="25"/>
      <c r="C263" s="25"/>
    </row>
    <row r="264" spans="1:3" hidden="1" outlineLevel="1" x14ac:dyDescent="0.25">
      <c r="A264" s="25" t="s">
        <v>405</v>
      </c>
      <c r="B264" s="25"/>
      <c r="C264" s="25"/>
    </row>
    <row r="265" spans="1:3" hidden="1" outlineLevel="1" x14ac:dyDescent="0.25">
      <c r="A265" s="25" t="s">
        <v>406</v>
      </c>
      <c r="B265" s="25"/>
      <c r="C265" s="25"/>
    </row>
    <row r="266" spans="1:3" hidden="1" outlineLevel="1" x14ac:dyDescent="0.25">
      <c r="A266" s="25" t="s">
        <v>407</v>
      </c>
      <c r="B266" s="25"/>
      <c r="C266" s="25"/>
    </row>
    <row r="267" spans="1:3" hidden="1" outlineLevel="1" x14ac:dyDescent="0.25">
      <c r="A267" s="25" t="s">
        <v>408</v>
      </c>
      <c r="B267" s="25"/>
      <c r="C267" s="25"/>
    </row>
    <row r="268" spans="1:3" hidden="1" outlineLevel="1" x14ac:dyDescent="0.25">
      <c r="A268" s="25" t="s">
        <v>409</v>
      </c>
      <c r="B268" s="25"/>
      <c r="C268" s="25"/>
    </row>
    <row r="269" spans="1:3" hidden="1" outlineLevel="1" x14ac:dyDescent="0.25">
      <c r="A269" s="25" t="s">
        <v>410</v>
      </c>
      <c r="B269" s="25"/>
      <c r="C269" s="25"/>
    </row>
    <row r="270" spans="1:3" hidden="1" outlineLevel="1" x14ac:dyDescent="0.25">
      <c r="A270" s="25" t="s">
        <v>411</v>
      </c>
      <c r="B270" s="25"/>
      <c r="C270" s="25"/>
    </row>
    <row r="271" spans="1:3" hidden="1" outlineLevel="1" x14ac:dyDescent="0.25">
      <c r="A271" s="25" t="s">
        <v>412</v>
      </c>
      <c r="B271" s="25"/>
      <c r="C271" s="25"/>
    </row>
    <row r="272" spans="1:3" hidden="1" outlineLevel="1" x14ac:dyDescent="0.25">
      <c r="A272" s="25" t="s">
        <v>413</v>
      </c>
      <c r="B272" s="25"/>
      <c r="C272" s="25"/>
    </row>
    <row r="273" spans="1:7" hidden="1" outlineLevel="1" x14ac:dyDescent="0.25">
      <c r="A273" s="25" t="s">
        <v>414</v>
      </c>
      <c r="B273" s="25"/>
      <c r="C273" s="25"/>
    </row>
    <row r="274" spans="1:7" hidden="1" outlineLevel="1" x14ac:dyDescent="0.25">
      <c r="A274" s="25" t="s">
        <v>415</v>
      </c>
      <c r="B274" s="25"/>
      <c r="C274" s="25"/>
    </row>
    <row r="275" spans="1:7" hidden="1" outlineLevel="1" x14ac:dyDescent="0.25">
      <c r="A275" s="25" t="s">
        <v>416</v>
      </c>
      <c r="B275" s="25"/>
      <c r="C275" s="25"/>
    </row>
    <row r="276" spans="1:7" hidden="1" outlineLevel="1" x14ac:dyDescent="0.25">
      <c r="A276" s="25" t="s">
        <v>417</v>
      </c>
      <c r="B276" s="25"/>
      <c r="C276" s="25"/>
    </row>
    <row r="277" spans="1:7" hidden="1" outlineLevel="1" x14ac:dyDescent="0.25">
      <c r="A277" s="25" t="s">
        <v>418</v>
      </c>
      <c r="B277" s="25"/>
      <c r="C277" s="25"/>
    </row>
    <row r="278" spans="1:7" hidden="1" outlineLevel="1" x14ac:dyDescent="0.25">
      <c r="A278" s="25" t="s">
        <v>419</v>
      </c>
      <c r="B278" s="25"/>
      <c r="C278" s="25"/>
    </row>
    <row r="279" spans="1:7" hidden="1" outlineLevel="1" x14ac:dyDescent="0.25">
      <c r="A279" s="25" t="s">
        <v>420</v>
      </c>
      <c r="B279" s="25"/>
      <c r="C279" s="25"/>
    </row>
    <row r="280" spans="1:7" hidden="1" outlineLevel="1" x14ac:dyDescent="0.25">
      <c r="A280" s="25" t="s">
        <v>421</v>
      </c>
      <c r="B280" s="25"/>
      <c r="C280" s="25"/>
    </row>
    <row r="281" spans="1:7" hidden="1" outlineLevel="1" x14ac:dyDescent="0.25">
      <c r="A281" s="25" t="s">
        <v>422</v>
      </c>
      <c r="B281" s="25"/>
      <c r="C281" s="25"/>
    </row>
    <row r="282" spans="1:7" hidden="1" outlineLevel="1" x14ac:dyDescent="0.25">
      <c r="A282" s="25" t="s">
        <v>423</v>
      </c>
      <c r="B282" s="25"/>
      <c r="C282" s="25"/>
    </row>
    <row r="283" spans="1:7" hidden="1" outlineLevel="1" x14ac:dyDescent="0.25">
      <c r="A283" s="25" t="s">
        <v>424</v>
      </c>
      <c r="B283" s="25"/>
      <c r="C283" s="25"/>
    </row>
    <row r="284" spans="1:7" hidden="1" outlineLevel="1" x14ac:dyDescent="0.25">
      <c r="A284" s="393" t="s">
        <v>425</v>
      </c>
      <c r="B284" s="393"/>
      <c r="C284" s="393"/>
      <c r="D284" s="400"/>
      <c r="E284" s="400"/>
      <c r="F284" s="400"/>
      <c r="G284" s="400"/>
    </row>
    <row r="285" spans="1:7" ht="18.75" collapsed="1"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8">
        <f>ROW(B38)</f>
        <v>38</v>
      </c>
      <c r="D288" s="45"/>
      <c r="E288" s="45"/>
      <c r="F288" s="45"/>
      <c r="G288" s="45"/>
    </row>
    <row r="289" spans="1:7" x14ac:dyDescent="0.25">
      <c r="A289" s="25" t="s">
        <v>432</v>
      </c>
      <c r="B289" s="37" t="s">
        <v>433</v>
      </c>
      <c r="C289" s="248">
        <f>ROW(B39)</f>
        <v>39</v>
      </c>
      <c r="D289" s="25"/>
      <c r="E289" s="45"/>
      <c r="F289" s="45"/>
      <c r="G289" s="20"/>
    </row>
    <row r="290" spans="1:7" s="356" customFormat="1" x14ac:dyDescent="0.25">
      <c r="A290" s="25" t="s">
        <v>434</v>
      </c>
      <c r="B290" s="37" t="s">
        <v>435</v>
      </c>
      <c r="C290" s="360" t="s">
        <v>436</v>
      </c>
      <c r="D290" s="25"/>
      <c r="E290" s="45"/>
      <c r="F290" s="45"/>
      <c r="G290" s="20"/>
    </row>
    <row r="291" spans="1:7" x14ac:dyDescent="0.25">
      <c r="A291" s="25" t="s">
        <v>437</v>
      </c>
      <c r="B291" s="37" t="s">
        <v>438</v>
      </c>
      <c r="C291" s="248"/>
      <c r="D291" s="248" t="str">
        <f>ROW('B2. HTT Public Sector Assets'!B48)&amp;" for Public Sector Assets"</f>
        <v>48 for Public Sector Assets</v>
      </c>
      <c r="E291" s="74"/>
      <c r="F291" s="45"/>
      <c r="G291" s="74"/>
    </row>
    <row r="292" spans="1:7" x14ac:dyDescent="0.25">
      <c r="A292" s="25" t="s">
        <v>439</v>
      </c>
      <c r="B292" s="37" t="s">
        <v>440</v>
      </c>
      <c r="C292" s="248">
        <f>ROW(B52)</f>
        <v>52</v>
      </c>
      <c r="D292" s="25"/>
      <c r="E292" s="25"/>
      <c r="F292" s="25"/>
      <c r="G292" s="20"/>
    </row>
    <row r="293" spans="1:7" x14ac:dyDescent="0.25">
      <c r="A293" s="25" t="s">
        <v>441</v>
      </c>
      <c r="B293" s="37" t="s">
        <v>442</v>
      </c>
      <c r="C293" s="361"/>
      <c r="D293" s="248"/>
      <c r="E293" s="74"/>
      <c r="F293" s="73" t="str">
        <f>ROW('B2. HTT Public Sector Assets'!B18)&amp;" for Public Sector Assets"</f>
        <v>18 for Public Sector Assets</v>
      </c>
      <c r="G293" s="74"/>
    </row>
    <row r="294" spans="1:7" s="356" customFormat="1" x14ac:dyDescent="0.25">
      <c r="A294" s="25" t="s">
        <v>443</v>
      </c>
      <c r="B294" s="37" t="s">
        <v>444</v>
      </c>
      <c r="C294" s="363" t="s">
        <v>445</v>
      </c>
      <c r="D294" s="248"/>
      <c r="E294" s="74"/>
      <c r="F294" s="248"/>
      <c r="G294" s="74"/>
    </row>
    <row r="295" spans="1:7" x14ac:dyDescent="0.25">
      <c r="A295" s="25" t="s">
        <v>446</v>
      </c>
      <c r="B295" s="37" t="s">
        <v>447</v>
      </c>
      <c r="C295" s="248"/>
      <c r="D295" s="248" t="str">
        <f>ROW('B2. HTT Public Sector Assets'!B129)&amp;" for Public Sector Assets"</f>
        <v>129 for Public Sector Assets</v>
      </c>
      <c r="E295" s="25"/>
      <c r="F295" s="25"/>
      <c r="G295" s="20"/>
    </row>
    <row r="296" spans="1:7" x14ac:dyDescent="0.25">
      <c r="A296" s="25" t="s">
        <v>448</v>
      </c>
      <c r="B296" s="37" t="s">
        <v>449</v>
      </c>
      <c r="C296" s="248">
        <f>ROW(B111)</f>
        <v>111</v>
      </c>
      <c r="D296" s="25"/>
      <c r="E296" s="25"/>
      <c r="F296" s="74"/>
      <c r="G296" s="20"/>
    </row>
    <row r="297" spans="1:7" x14ac:dyDescent="0.25">
      <c r="A297" s="25" t="s">
        <v>450</v>
      </c>
      <c r="B297" s="37" t="s">
        <v>451</v>
      </c>
      <c r="C297" s="248">
        <f>ROW(B163)</f>
        <v>163</v>
      </c>
      <c r="D297" s="25"/>
      <c r="E297" s="74"/>
      <c r="F297" s="74"/>
      <c r="G297" s="20"/>
    </row>
    <row r="298" spans="1:7" x14ac:dyDescent="0.25">
      <c r="A298" s="25" t="s">
        <v>452</v>
      </c>
      <c r="B298" s="37" t="s">
        <v>453</v>
      </c>
      <c r="C298" s="248">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9" t="s">
        <v>458</v>
      </c>
      <c r="G300" s="20"/>
    </row>
    <row r="301" spans="1:7" x14ac:dyDescent="0.25">
      <c r="A301" s="25" t="s">
        <v>459</v>
      </c>
      <c r="B301" s="37" t="s">
        <v>460</v>
      </c>
      <c r="D301" s="25"/>
      <c r="E301" s="74"/>
      <c r="F301" s="25"/>
      <c r="G301" s="20"/>
    </row>
    <row r="302" spans="1:7" s="356" customFormat="1" x14ac:dyDescent="0.25">
      <c r="A302" s="25" t="s">
        <v>461</v>
      </c>
      <c r="B302" s="37" t="s">
        <v>462</v>
      </c>
      <c r="C302" s="363" t="str">
        <f>ROW('C. HTT Harmonised Glossary'!B18)&amp;" for Harmonised Glossary"</f>
        <v>18 for Harmonised Glossary</v>
      </c>
      <c r="D302" s="25"/>
      <c r="E302" s="74"/>
      <c r="F302" s="25"/>
      <c r="G302" s="20"/>
    </row>
    <row r="303" spans="1:7" s="356" customFormat="1" x14ac:dyDescent="0.25">
      <c r="A303" s="25" t="s">
        <v>463</v>
      </c>
      <c r="B303" s="37" t="s">
        <v>464</v>
      </c>
      <c r="C303" s="248">
        <f>ROW(B65)</f>
        <v>65</v>
      </c>
      <c r="D303" s="25"/>
      <c r="E303" s="74"/>
      <c r="F303" s="25"/>
      <c r="G303" s="20"/>
    </row>
    <row r="304" spans="1:7" x14ac:dyDescent="0.25">
      <c r="A304" s="25" t="s">
        <v>465</v>
      </c>
      <c r="B304" s="37" t="s">
        <v>466</v>
      </c>
      <c r="C304" s="248">
        <f>ROW(B88)</f>
        <v>88</v>
      </c>
      <c r="D304" s="358"/>
      <c r="E304" s="74"/>
      <c r="F304" s="25"/>
      <c r="G304" s="20"/>
    </row>
    <row r="305" spans="1:7" x14ac:dyDescent="0.25">
      <c r="A305" s="25" t="s">
        <v>467</v>
      </c>
      <c r="B305" s="37" t="s">
        <v>468</v>
      </c>
      <c r="C305" s="363" t="s">
        <v>469</v>
      </c>
      <c r="D305" s="248"/>
      <c r="E305" s="74"/>
      <c r="F305" s="25"/>
      <c r="G305" s="20"/>
    </row>
    <row r="306" spans="1:7" x14ac:dyDescent="0.25">
      <c r="A306" s="25" t="s">
        <v>470</v>
      </c>
      <c r="B306" s="37" t="s">
        <v>471</v>
      </c>
      <c r="C306" s="362">
        <v>44</v>
      </c>
      <c r="D306" s="248"/>
      <c r="E306" s="74"/>
      <c r="F306" s="25"/>
      <c r="G306" s="20"/>
    </row>
    <row r="307" spans="1:7" x14ac:dyDescent="0.25">
      <c r="A307" s="25" t="s">
        <v>472</v>
      </c>
      <c r="B307" s="37" t="s">
        <v>473</v>
      </c>
      <c r="C307" s="73"/>
      <c r="D307" s="248"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6" customFormat="1" x14ac:dyDescent="0.25">
      <c r="A312" s="25" t="s">
        <v>477</v>
      </c>
      <c r="B312" s="41" t="s">
        <v>478</v>
      </c>
      <c r="C312" s="42"/>
      <c r="D312" s="25"/>
      <c r="E312" s="25"/>
      <c r="F312" s="25"/>
      <c r="G312" s="20"/>
    </row>
    <row r="313" spans="1:7" s="356" customFormat="1" x14ac:dyDescent="0.25">
      <c r="A313" s="25" t="s">
        <v>479</v>
      </c>
      <c r="B313" s="41" t="s">
        <v>480</v>
      </c>
      <c r="C313" s="42">
        <f>C187</f>
        <v>354.49924244566552</v>
      </c>
      <c r="D313" s="25"/>
      <c r="E313" s="25"/>
      <c r="F313" s="25"/>
      <c r="G313" s="20"/>
    </row>
    <row r="314" spans="1:7" s="356" customFormat="1" x14ac:dyDescent="0.25">
      <c r="A314" s="25" t="s">
        <v>481</v>
      </c>
      <c r="B314" s="41" t="s">
        <v>482</v>
      </c>
      <c r="C314" s="42"/>
      <c r="D314" s="25"/>
      <c r="E314" s="25"/>
      <c r="F314" s="25"/>
      <c r="G314" s="20"/>
    </row>
    <row r="315" spans="1:7" s="356" customFormat="1" x14ac:dyDescent="0.25">
      <c r="A315" s="25" t="s">
        <v>483</v>
      </c>
      <c r="B315" s="41"/>
      <c r="C315" s="42"/>
      <c r="D315" s="25"/>
      <c r="E315" s="25"/>
      <c r="F315" s="25"/>
      <c r="G315" s="20"/>
    </row>
    <row r="316" spans="1:7" s="356" customFormat="1" x14ac:dyDescent="0.25">
      <c r="A316" s="25" t="s">
        <v>484</v>
      </c>
      <c r="B316" s="41"/>
      <c r="C316" s="42"/>
      <c r="D316" s="25"/>
      <c r="E316" s="25"/>
      <c r="F316" s="25"/>
      <c r="G316" s="20"/>
    </row>
    <row r="317" spans="1:7" s="356"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1"/>
      <c r="B320" s="382" t="s">
        <v>487</v>
      </c>
      <c r="C320" s="381"/>
      <c r="D320" s="383"/>
      <c r="E320" s="383"/>
      <c r="F320" s="383"/>
      <c r="G320" s="384"/>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row r="366" spans="1:7" collapsed="1" x14ac:dyDescent="0.25"/>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zoomScale="80" zoomScaleNormal="80" workbookViewId="0">
      <selection activeCell="C22" sqref="C22:C23"/>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5"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1"/>
      <c r="B9" s="382" t="s">
        <v>546</v>
      </c>
      <c r="C9" s="381"/>
      <c r="D9" s="381"/>
      <c r="E9" s="381"/>
      <c r="F9" s="384"/>
      <c r="G9" s="384"/>
    </row>
    <row r="10" spans="1:7" x14ac:dyDescent="0.25">
      <c r="A10" s="25" t="s">
        <v>547</v>
      </c>
      <c r="B10" s="25" t="s">
        <v>548</v>
      </c>
      <c r="C10" s="76">
        <f>D37</f>
        <v>1286</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1"/>
      <c r="B18" s="382" t="s">
        <v>558</v>
      </c>
      <c r="C18" s="381" t="s">
        <v>559</v>
      </c>
      <c r="D18" s="381" t="s">
        <v>560</v>
      </c>
      <c r="E18" s="381"/>
      <c r="F18" s="384" t="s">
        <v>561</v>
      </c>
      <c r="G18" s="384" t="s">
        <v>562</v>
      </c>
    </row>
    <row r="19" spans="1:7" x14ac:dyDescent="0.25">
      <c r="A19" s="25" t="s">
        <v>563</v>
      </c>
      <c r="B19" s="25" t="s">
        <v>564</v>
      </c>
      <c r="C19" s="42">
        <f>C37/D37*1000</f>
        <v>13257.257027649339</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65.145950880000001</v>
      </c>
      <c r="D22" s="76">
        <v>294</v>
      </c>
      <c r="E22" s="39"/>
      <c r="F22" s="47">
        <f>C22/C$37</f>
        <v>3.8211385287813295E-3</v>
      </c>
      <c r="G22" s="47">
        <f>D22/D$37</f>
        <v>0.2286158631415241</v>
      </c>
    </row>
    <row r="23" spans="1:7" x14ac:dyDescent="0.25">
      <c r="A23" s="25" t="s">
        <v>568</v>
      </c>
      <c r="B23" s="79" t="s">
        <v>569</v>
      </c>
      <c r="C23" s="42">
        <v>121.33345267359999</v>
      </c>
      <c r="D23" s="76">
        <v>156</v>
      </c>
      <c r="E23" s="39"/>
      <c r="F23" s="47">
        <f t="shared" ref="F23:G28" si="0">C23/C$37</f>
        <v>7.116818844123976E-3</v>
      </c>
      <c r="G23" s="47">
        <f t="shared" si="0"/>
        <v>0.12130637636080871</v>
      </c>
    </row>
    <row r="24" spans="1:7" x14ac:dyDescent="0.25">
      <c r="A24" s="25" t="s">
        <v>570</v>
      </c>
      <c r="B24" s="79" t="s">
        <v>571</v>
      </c>
      <c r="C24" s="42">
        <v>1159.4114846643099</v>
      </c>
      <c r="D24" s="76">
        <v>474</v>
      </c>
      <c r="E24" s="25"/>
      <c r="F24" s="47">
        <f t="shared" si="0"/>
        <v>6.8005330107515014E-2</v>
      </c>
      <c r="G24" s="47">
        <f t="shared" si="0"/>
        <v>0.36858475894245724</v>
      </c>
    </row>
    <row r="25" spans="1:7" x14ac:dyDescent="0.25">
      <c r="A25" s="25" t="s">
        <v>572</v>
      </c>
      <c r="B25" s="79" t="s">
        <v>573</v>
      </c>
      <c r="C25" s="42">
        <v>928.94926142750001</v>
      </c>
      <c r="D25" s="76">
        <v>128</v>
      </c>
      <c r="E25" s="45"/>
      <c r="F25" s="47">
        <f t="shared" si="0"/>
        <v>5.4487558569251478E-2</v>
      </c>
      <c r="G25" s="47">
        <f t="shared" si="0"/>
        <v>9.9533437013996889E-2</v>
      </c>
    </row>
    <row r="26" spans="1:7" x14ac:dyDescent="0.25">
      <c r="A26" s="25" t="s">
        <v>574</v>
      </c>
      <c r="B26" s="79" t="s">
        <v>575</v>
      </c>
      <c r="C26" s="42">
        <v>3778.2868199714999</v>
      </c>
      <c r="D26" s="76">
        <v>174</v>
      </c>
      <c r="E26" s="45"/>
      <c r="F26" s="47">
        <f t="shared" si="0"/>
        <v>0.22161557465288445</v>
      </c>
      <c r="G26" s="47">
        <f t="shared" si="0"/>
        <v>0.13530326594090203</v>
      </c>
    </row>
    <row r="27" spans="1:7" x14ac:dyDescent="0.25">
      <c r="A27" s="25" t="s">
        <v>576</v>
      </c>
      <c r="B27" s="79" t="s">
        <v>577</v>
      </c>
      <c r="C27" s="42">
        <v>2171.8956649345905</v>
      </c>
      <c r="D27" s="76">
        <v>30</v>
      </c>
      <c r="E27" s="45"/>
      <c r="F27" s="47">
        <f t="shared" si="0"/>
        <v>0.1273926329061007</v>
      </c>
      <c r="G27" s="47">
        <f t="shared" si="0"/>
        <v>2.3328149300155521E-2</v>
      </c>
    </row>
    <row r="28" spans="1:7" x14ac:dyDescent="0.25">
      <c r="A28" s="25" t="s">
        <v>578</v>
      </c>
      <c r="B28" s="79" t="s">
        <v>579</v>
      </c>
      <c r="C28" s="42">
        <v>8823.8099030055491</v>
      </c>
      <c r="D28" s="76">
        <v>30</v>
      </c>
      <c r="E28" s="45"/>
      <c r="F28" s="47">
        <f t="shared" si="0"/>
        <v>0.51756094639134309</v>
      </c>
      <c r="G28" s="47">
        <f t="shared" si="0"/>
        <v>2.3328149300155521E-2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17048.832537557049</v>
      </c>
      <c r="D37" s="46">
        <f>SUM(D22:D28)</f>
        <v>1286</v>
      </c>
      <c r="E37" s="45"/>
      <c r="F37" s="51">
        <f>SUM(F22:F28)</f>
        <v>1</v>
      </c>
      <c r="G37" s="51">
        <f>SUM(G22:G28)</f>
        <v>0.99999999999999989</v>
      </c>
    </row>
    <row r="38" spans="1:7" x14ac:dyDescent="0.25">
      <c r="A38" s="381"/>
      <c r="B38" s="382" t="s">
        <v>589</v>
      </c>
      <c r="C38" s="381" t="s">
        <v>65</v>
      </c>
      <c r="D38" s="381"/>
      <c r="E38" s="381"/>
      <c r="F38" s="384" t="s">
        <v>561</v>
      </c>
      <c r="G38" s="384"/>
    </row>
    <row r="39" spans="1:7" x14ac:dyDescent="0.25">
      <c r="A39" s="25" t="s">
        <v>590</v>
      </c>
      <c r="B39" s="39" t="s">
        <v>591</v>
      </c>
      <c r="C39" s="42">
        <f>C42-C40</f>
        <v>17007.06049570705</v>
      </c>
      <c r="D39" s="25"/>
      <c r="E39" s="78"/>
      <c r="F39" s="47">
        <f>C39/C$42</f>
        <v>0.99754985910278726</v>
      </c>
      <c r="G39" s="46"/>
    </row>
    <row r="40" spans="1:7" x14ac:dyDescent="0.25">
      <c r="A40" s="25" t="s">
        <v>592</v>
      </c>
      <c r="B40" s="39" t="s">
        <v>593</v>
      </c>
      <c r="C40" s="42">
        <v>41.772041850000001</v>
      </c>
      <c r="D40" s="25"/>
      <c r="E40" s="78"/>
      <c r="F40" s="47">
        <f t="shared" ref="F40:F41" si="1">C40/C$42</f>
        <v>2.4501408972127528E-3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17048.832537557049</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1"/>
      <c r="B48" s="382" t="s">
        <v>601</v>
      </c>
      <c r="C48" s="381" t="s">
        <v>561</v>
      </c>
      <c r="D48" s="381"/>
      <c r="E48" s="381"/>
      <c r="F48" s="384"/>
      <c r="G48" s="384"/>
    </row>
    <row r="49" spans="1:7" x14ac:dyDescent="0.25">
      <c r="A49" s="25" t="s">
        <v>602</v>
      </c>
      <c r="B49" s="401" t="s">
        <v>603</v>
      </c>
      <c r="C49" s="402">
        <f>SUM(C50:C76)</f>
        <v>0.85100669496307213</v>
      </c>
      <c r="D49" s="402"/>
      <c r="E49" s="403"/>
      <c r="F49" s="402"/>
      <c r="G49" s="25"/>
    </row>
    <row r="50" spans="1:7" x14ac:dyDescent="0.25">
      <c r="A50" s="25" t="s">
        <v>604</v>
      </c>
      <c r="B50" s="25" t="s">
        <v>605</v>
      </c>
      <c r="C50" s="44">
        <v>3.7371603207811025E-4</v>
      </c>
      <c r="D50" s="25"/>
      <c r="E50" s="25"/>
      <c r="F50" s="25"/>
      <c r="G50" s="25"/>
    </row>
    <row r="51" spans="1:7" x14ac:dyDescent="0.25">
      <c r="A51" s="25" t="s">
        <v>606</v>
      </c>
      <c r="B51" s="25" t="s">
        <v>607</v>
      </c>
      <c r="C51" s="44">
        <v>9.6049900432399072E-3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3.9340153243244327E-3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2.9914071762774121E-3</v>
      </c>
      <c r="D58" s="25"/>
      <c r="E58" s="25"/>
      <c r="F58" s="25"/>
      <c r="G58" s="25"/>
    </row>
    <row r="59" spans="1:7" x14ac:dyDescent="0.25">
      <c r="A59" s="25" t="s">
        <v>622</v>
      </c>
      <c r="B59" s="25" t="s">
        <v>2</v>
      </c>
      <c r="C59" s="44">
        <v>0.80825754983668985</v>
      </c>
      <c r="D59" s="25"/>
      <c r="E59" s="25"/>
      <c r="F59" s="25"/>
      <c r="G59" s="25"/>
    </row>
    <row r="60" spans="1:7" x14ac:dyDescent="0.25">
      <c r="A60" s="25" t="s">
        <v>623</v>
      </c>
      <c r="B60" s="25" t="s">
        <v>624</v>
      </c>
      <c r="C60" s="44">
        <v>1.199715879399278E-2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1.6282138979516101E-3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1.2219643858517995E-2</v>
      </c>
      <c r="D75" s="25"/>
      <c r="E75" s="25"/>
      <c r="F75" s="25"/>
      <c r="G75" s="25"/>
    </row>
    <row r="76" spans="1:7" x14ac:dyDescent="0.25">
      <c r="A76" s="25" t="s">
        <v>655</v>
      </c>
      <c r="B76" s="25" t="s">
        <v>656</v>
      </c>
      <c r="C76" s="44">
        <v>0</v>
      </c>
      <c r="D76" s="25"/>
      <c r="E76" s="25"/>
      <c r="F76" s="25"/>
      <c r="G76" s="25"/>
    </row>
    <row r="77" spans="1:7" x14ac:dyDescent="0.25">
      <c r="A77" s="25" t="s">
        <v>657</v>
      </c>
      <c r="B77" s="401" t="s">
        <v>305</v>
      </c>
      <c r="C77" s="402">
        <f>SUM(C78:C80)</f>
        <v>0</v>
      </c>
      <c r="D77" s="402"/>
      <c r="E77" s="403"/>
      <c r="F77" s="402"/>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1" t="s">
        <v>104</v>
      </c>
      <c r="C81" s="402">
        <f>SUM(C82:C92)</f>
        <v>0.1489933050369279</v>
      </c>
      <c r="D81" s="402"/>
      <c r="E81" s="403"/>
      <c r="F81" s="402"/>
      <c r="G81" s="25"/>
    </row>
    <row r="82" spans="1:7" x14ac:dyDescent="0.25">
      <c r="A82" s="25" t="s">
        <v>665</v>
      </c>
      <c r="B82" s="39" t="s">
        <v>307</v>
      </c>
      <c r="C82" s="44">
        <v>0</v>
      </c>
      <c r="D82" s="25"/>
      <c r="E82" s="25"/>
      <c r="F82" s="25"/>
      <c r="G82" s="25"/>
    </row>
    <row r="83" spans="1:7" x14ac:dyDescent="0.25">
      <c r="A83" s="25" t="s">
        <v>666</v>
      </c>
      <c r="B83" s="25" t="s">
        <v>309</v>
      </c>
      <c r="C83" s="44">
        <v>4.1594454273161108E-2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6.1740891880947897E-2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1.2973181431207422E-3</v>
      </c>
      <c r="D91" s="25"/>
      <c r="E91" s="25"/>
      <c r="F91" s="25"/>
      <c r="G91" s="25"/>
    </row>
    <row r="92" spans="1:7" x14ac:dyDescent="0.25">
      <c r="A92" s="25" t="s">
        <v>675</v>
      </c>
      <c r="B92" s="39" t="s">
        <v>104</v>
      </c>
      <c r="C92" s="355">
        <f>SUM(C93:C102)</f>
        <v>4.4360640739698157E-2</v>
      </c>
      <c r="D92" s="25"/>
      <c r="E92" s="25"/>
      <c r="F92" s="25"/>
      <c r="G92" s="25"/>
    </row>
    <row r="93" spans="1:7" hidden="1" outlineLevel="1" x14ac:dyDescent="0.25">
      <c r="A93" s="25" t="s">
        <v>676</v>
      </c>
      <c r="B93" s="52" t="s">
        <v>677</v>
      </c>
      <c r="C93" s="44">
        <v>2.3804474876846782E-2</v>
      </c>
      <c r="D93" s="25"/>
      <c r="E93" s="25"/>
      <c r="F93" s="25"/>
      <c r="G93" s="25"/>
    </row>
    <row r="94" spans="1:7" hidden="1" outlineLevel="1" x14ac:dyDescent="0.25">
      <c r="A94" s="25" t="s">
        <v>678</v>
      </c>
      <c r="B94" s="52" t="s">
        <v>679</v>
      </c>
      <c r="C94" s="44">
        <v>2.0556165862851375E-2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1"/>
      <c r="B103" s="382" t="s">
        <v>688</v>
      </c>
      <c r="C103" s="381" t="s">
        <v>561</v>
      </c>
      <c r="D103" s="381"/>
      <c r="E103" s="381"/>
      <c r="F103" s="384"/>
      <c r="G103" s="384"/>
    </row>
    <row r="104" spans="1:7" x14ac:dyDescent="0.25">
      <c r="A104" s="25" t="s">
        <v>689</v>
      </c>
      <c r="B104" s="39" t="s">
        <v>690</v>
      </c>
      <c r="C104" s="44">
        <v>8.3614360537446517E-2</v>
      </c>
      <c r="D104" s="25"/>
      <c r="E104" s="25"/>
      <c r="F104" s="25"/>
      <c r="G104" s="25"/>
    </row>
    <row r="105" spans="1:7" x14ac:dyDescent="0.25">
      <c r="A105" s="25" t="s">
        <v>691</v>
      </c>
      <c r="B105" s="39" t="s">
        <v>692</v>
      </c>
      <c r="C105" s="44">
        <v>1.9591409723445592E-2</v>
      </c>
      <c r="D105" s="25"/>
      <c r="E105" s="25"/>
      <c r="F105" s="25"/>
      <c r="G105" s="25"/>
    </row>
    <row r="106" spans="1:7" x14ac:dyDescent="0.25">
      <c r="A106" s="25" t="s">
        <v>693</v>
      </c>
      <c r="B106" s="39" t="s">
        <v>694</v>
      </c>
      <c r="C106" s="44">
        <v>1.4403459801895845E-2</v>
      </c>
      <c r="D106" s="25"/>
      <c r="E106" s="25"/>
      <c r="F106" s="25"/>
      <c r="G106" s="25"/>
    </row>
    <row r="107" spans="1:7" x14ac:dyDescent="0.25">
      <c r="A107" s="25" t="s">
        <v>695</v>
      </c>
      <c r="B107" s="39" t="s">
        <v>696</v>
      </c>
      <c r="C107" s="44">
        <v>3.0446614941671779E-2</v>
      </c>
      <c r="D107" s="25"/>
      <c r="E107" s="25"/>
      <c r="F107" s="25"/>
      <c r="G107" s="25"/>
    </row>
    <row r="108" spans="1:7" x14ac:dyDescent="0.25">
      <c r="A108" s="25" t="s">
        <v>697</v>
      </c>
      <c r="B108" s="39" t="s">
        <v>698</v>
      </c>
      <c r="C108" s="44">
        <v>3.8494716918812152E-3</v>
      </c>
      <c r="D108" s="25"/>
      <c r="E108" s="25"/>
      <c r="F108" s="25"/>
      <c r="G108" s="25"/>
    </row>
    <row r="109" spans="1:7" x14ac:dyDescent="0.25">
      <c r="A109" s="25" t="s">
        <v>699</v>
      </c>
      <c r="B109" s="39" t="s">
        <v>700</v>
      </c>
      <c r="C109" s="44">
        <v>4.2455614196299808E-4</v>
      </c>
      <c r="D109" s="25"/>
      <c r="E109" s="25"/>
      <c r="F109" s="25"/>
      <c r="G109" s="25"/>
    </row>
    <row r="110" spans="1:7" x14ac:dyDescent="0.25">
      <c r="A110" s="25" t="s">
        <v>701</v>
      </c>
      <c r="B110" s="39" t="s">
        <v>702</v>
      </c>
      <c r="C110" s="44">
        <v>5.0577438306545611E-2</v>
      </c>
      <c r="D110" s="25"/>
      <c r="E110" s="25"/>
      <c r="F110" s="25"/>
      <c r="G110" s="25"/>
    </row>
    <row r="111" spans="1:7" x14ac:dyDescent="0.25">
      <c r="A111" s="25" t="s">
        <v>703</v>
      </c>
      <c r="B111" s="39" t="s">
        <v>704</v>
      </c>
      <c r="C111" s="44">
        <v>8.7534418156488839E-2</v>
      </c>
      <c r="D111" s="25"/>
      <c r="E111" s="25"/>
      <c r="F111" s="25"/>
      <c r="G111" s="25"/>
    </row>
    <row r="112" spans="1:7" x14ac:dyDescent="0.25">
      <c r="A112" s="25" t="s">
        <v>705</v>
      </c>
      <c r="B112" s="39" t="s">
        <v>706</v>
      </c>
      <c r="C112" s="44">
        <v>0.3422149782352808</v>
      </c>
      <c r="D112" s="25"/>
      <c r="E112" s="25"/>
      <c r="F112" s="25"/>
      <c r="G112" s="25"/>
    </row>
    <row r="113" spans="1:7" x14ac:dyDescent="0.25">
      <c r="A113" s="25" t="s">
        <v>707</v>
      </c>
      <c r="B113" s="39" t="s">
        <v>708</v>
      </c>
      <c r="C113" s="44">
        <v>2.5565716870723339E-2</v>
      </c>
      <c r="D113" s="25"/>
      <c r="E113" s="25"/>
      <c r="F113" s="25"/>
      <c r="G113" s="25"/>
    </row>
    <row r="114" spans="1:7" x14ac:dyDescent="0.25">
      <c r="A114" s="25" t="s">
        <v>709</v>
      </c>
      <c r="B114" s="39" t="s">
        <v>710</v>
      </c>
      <c r="C114" s="44">
        <v>8.7499642923597298E-2</v>
      </c>
      <c r="D114" s="25"/>
      <c r="E114" s="25"/>
      <c r="F114" s="25"/>
      <c r="G114" s="25"/>
    </row>
    <row r="115" spans="1:7" x14ac:dyDescent="0.25">
      <c r="A115" s="25" t="s">
        <v>711</v>
      </c>
      <c r="B115" s="39" t="s">
        <v>712</v>
      </c>
      <c r="C115" s="44">
        <v>0.10389834464030973</v>
      </c>
      <c r="D115" s="25"/>
      <c r="E115" s="25"/>
      <c r="F115" s="25"/>
      <c r="G115" s="25"/>
    </row>
    <row r="116" spans="1:7" x14ac:dyDescent="0.25">
      <c r="A116" s="25" t="s">
        <v>713</v>
      </c>
      <c r="B116" s="39" t="s">
        <v>714</v>
      </c>
      <c r="C116" s="44">
        <v>2.3024590389436727E-2</v>
      </c>
      <c r="D116" s="25"/>
      <c r="E116" s="25"/>
      <c r="F116" s="25"/>
      <c r="G116" s="25"/>
    </row>
    <row r="117" spans="1:7" x14ac:dyDescent="0.25">
      <c r="A117" s="25" t="s">
        <v>715</v>
      </c>
      <c r="B117" s="39" t="s">
        <v>716</v>
      </c>
      <c r="C117" s="44">
        <v>0.10559764422365714</v>
      </c>
      <c r="D117" s="25"/>
      <c r="E117" s="25"/>
      <c r="F117" s="25"/>
      <c r="G117" s="25"/>
    </row>
    <row r="118" spans="1:7" x14ac:dyDescent="0.25">
      <c r="A118" s="25" t="s">
        <v>717</v>
      </c>
      <c r="B118" s="39" t="s">
        <v>718</v>
      </c>
      <c r="C118" s="44">
        <v>2.1757353415656645E-2</v>
      </c>
      <c r="D118" s="25"/>
      <c r="E118" s="25"/>
      <c r="F118" s="25"/>
      <c r="G118" s="25"/>
    </row>
    <row r="119" spans="1:7" hidden="1" outlineLevel="1" x14ac:dyDescent="0.25">
      <c r="A119" s="25" t="s">
        <v>719</v>
      </c>
      <c r="B119" s="39"/>
      <c r="C119" s="44"/>
      <c r="D119" s="25"/>
      <c r="E119" s="25"/>
      <c r="F119" s="25"/>
      <c r="G119" s="25"/>
    </row>
    <row r="120" spans="1:7" hidden="1" outlineLevel="1" x14ac:dyDescent="0.25">
      <c r="A120" s="25" t="s">
        <v>720</v>
      </c>
      <c r="B120" s="39"/>
      <c r="C120" s="44"/>
      <c r="D120" s="25"/>
      <c r="E120" s="25"/>
      <c r="F120" s="25"/>
      <c r="G120" s="25"/>
    </row>
    <row r="121" spans="1:7" hidden="1" outlineLevel="1" x14ac:dyDescent="0.25">
      <c r="A121" s="25" t="s">
        <v>721</v>
      </c>
      <c r="B121" s="39"/>
      <c r="C121" s="44"/>
      <c r="D121" s="25"/>
      <c r="E121" s="25"/>
      <c r="F121" s="25"/>
      <c r="G121" s="25"/>
    </row>
    <row r="122" spans="1:7" hidden="1" outlineLevel="1" x14ac:dyDescent="0.25">
      <c r="A122" s="25" t="s">
        <v>722</v>
      </c>
      <c r="B122" s="39"/>
      <c r="C122" s="44"/>
      <c r="D122" s="25"/>
      <c r="E122" s="25"/>
      <c r="F122" s="25"/>
      <c r="G122" s="25"/>
    </row>
    <row r="123" spans="1:7" hidden="1" outlineLevel="1" x14ac:dyDescent="0.25">
      <c r="A123" s="25" t="s">
        <v>723</v>
      </c>
      <c r="B123" s="39"/>
      <c r="C123" s="44"/>
      <c r="D123" s="25"/>
      <c r="E123" s="25"/>
      <c r="F123" s="25"/>
      <c r="G123" s="25"/>
    </row>
    <row r="124" spans="1:7" hidden="1" outlineLevel="1" x14ac:dyDescent="0.25">
      <c r="A124" s="25" t="s">
        <v>724</v>
      </c>
      <c r="B124" s="39"/>
      <c r="C124" s="44"/>
      <c r="D124" s="25"/>
      <c r="E124" s="25"/>
      <c r="F124" s="25"/>
      <c r="G124" s="25"/>
    </row>
    <row r="125" spans="1:7" hidden="1" outlineLevel="1" x14ac:dyDescent="0.25">
      <c r="A125" s="25" t="s">
        <v>725</v>
      </c>
      <c r="B125" s="39"/>
      <c r="C125" s="44"/>
      <c r="D125" s="25"/>
      <c r="E125" s="25"/>
      <c r="F125" s="25"/>
      <c r="G125" s="25"/>
    </row>
    <row r="126" spans="1:7" hidden="1" outlineLevel="1" x14ac:dyDescent="0.25">
      <c r="A126" s="25" t="s">
        <v>726</v>
      </c>
      <c r="B126" s="39"/>
      <c r="C126" s="44"/>
      <c r="D126" s="25"/>
      <c r="E126" s="25"/>
      <c r="F126" s="25"/>
      <c r="G126" s="25"/>
    </row>
    <row r="127" spans="1:7" hidden="1" outlineLevel="1" x14ac:dyDescent="0.25">
      <c r="A127" s="25" t="s">
        <v>727</v>
      </c>
      <c r="B127" s="39"/>
      <c r="C127" s="44"/>
      <c r="D127" s="25"/>
      <c r="E127" s="25"/>
      <c r="F127" s="25"/>
      <c r="G127" s="25"/>
    </row>
    <row r="128" spans="1:7" hidden="1" outlineLevel="1" x14ac:dyDescent="0.25">
      <c r="A128" s="25" t="s">
        <v>728</v>
      </c>
      <c r="B128" s="39"/>
      <c r="C128" s="25"/>
      <c r="D128" s="25"/>
      <c r="E128" s="25"/>
      <c r="F128" s="25"/>
      <c r="G128" s="25"/>
    </row>
    <row r="129" spans="1:7" collapsed="1" x14ac:dyDescent="0.25">
      <c r="A129" s="381"/>
      <c r="B129" s="382" t="s">
        <v>729</v>
      </c>
      <c r="C129" s="381" t="s">
        <v>561</v>
      </c>
      <c r="D129" s="381"/>
      <c r="E129" s="381"/>
      <c r="F129" s="384"/>
      <c r="G129" s="384"/>
    </row>
    <row r="130" spans="1:7" x14ac:dyDescent="0.25">
      <c r="A130" s="25" t="s">
        <v>730</v>
      </c>
      <c r="B130" s="25" t="s">
        <v>731</v>
      </c>
      <c r="C130" s="44">
        <v>0.56261886806490968</v>
      </c>
    </row>
    <row r="131" spans="1:7" x14ac:dyDescent="0.25">
      <c r="A131" s="25" t="s">
        <v>732</v>
      </c>
      <c r="B131" s="25" t="s">
        <v>733</v>
      </c>
      <c r="C131" s="44">
        <f>1-C130</f>
        <v>0.43738113193509032</v>
      </c>
    </row>
    <row r="132" spans="1:7" x14ac:dyDescent="0.25">
      <c r="A132" s="25" t="s">
        <v>734</v>
      </c>
      <c r="B132" s="25" t="s">
        <v>104</v>
      </c>
      <c r="C132" s="44">
        <v>0</v>
      </c>
    </row>
    <row r="133" spans="1:7" hidden="1" outlineLevel="1" x14ac:dyDescent="0.25">
      <c r="A133" s="25" t="s">
        <v>735</v>
      </c>
      <c r="B133" s="25"/>
      <c r="C133" s="44"/>
    </row>
    <row r="134" spans="1:7" hidden="1" outlineLevel="1" x14ac:dyDescent="0.25">
      <c r="A134" s="25" t="s">
        <v>736</v>
      </c>
      <c r="B134" s="25"/>
      <c r="C134" s="44"/>
    </row>
    <row r="135" spans="1:7" hidden="1" outlineLevel="1" x14ac:dyDescent="0.25">
      <c r="A135" s="25" t="s">
        <v>737</v>
      </c>
      <c r="B135" s="25"/>
      <c r="C135" s="44"/>
    </row>
    <row r="136" spans="1:7" hidden="1" outlineLevel="1" x14ac:dyDescent="0.25">
      <c r="A136" s="25" t="s">
        <v>738</v>
      </c>
      <c r="B136" s="25"/>
      <c r="C136" s="44"/>
    </row>
    <row r="137" spans="1:7" collapsed="1" x14ac:dyDescent="0.25">
      <c r="A137" s="381"/>
      <c r="B137" s="382" t="s">
        <v>739</v>
      </c>
      <c r="C137" s="381" t="s">
        <v>561</v>
      </c>
      <c r="D137" s="381"/>
      <c r="E137" s="381"/>
      <c r="F137" s="384"/>
      <c r="G137" s="384"/>
    </row>
    <row r="138" spans="1:7" x14ac:dyDescent="0.25">
      <c r="A138" s="25" t="s">
        <v>740</v>
      </c>
      <c r="B138" s="25" t="s">
        <v>741</v>
      </c>
      <c r="C138" s="44">
        <v>2.3577496860714589E-3</v>
      </c>
      <c r="D138" s="78"/>
      <c r="E138" s="78"/>
      <c r="F138" s="45"/>
      <c r="G138" s="46"/>
    </row>
    <row r="139" spans="1:7" x14ac:dyDescent="0.25">
      <c r="A139" s="25" t="s">
        <v>742</v>
      </c>
      <c r="B139" s="25" t="s">
        <v>743</v>
      </c>
      <c r="C139" s="44">
        <f>1-C138</f>
        <v>0.9976422503139285</v>
      </c>
      <c r="D139" s="78"/>
      <c r="E139" s="78"/>
      <c r="F139" s="45"/>
      <c r="G139" s="46"/>
    </row>
    <row r="140" spans="1:7" x14ac:dyDescent="0.25">
      <c r="A140" s="25" t="s">
        <v>744</v>
      </c>
      <c r="B140" s="25" t="s">
        <v>104</v>
      </c>
      <c r="C140" s="44">
        <v>0</v>
      </c>
      <c r="D140" s="78"/>
      <c r="E140" s="78"/>
      <c r="F140" s="45"/>
      <c r="G140" s="46"/>
    </row>
    <row r="141" spans="1:7" hidden="1" outlineLevel="1" x14ac:dyDescent="0.25">
      <c r="A141" s="25" t="s">
        <v>745</v>
      </c>
      <c r="B141" s="25"/>
      <c r="C141" s="44"/>
      <c r="D141" s="78"/>
      <c r="E141" s="78"/>
      <c r="F141" s="45"/>
      <c r="G141" s="46"/>
    </row>
    <row r="142" spans="1:7" hidden="1" outlineLevel="1" x14ac:dyDescent="0.25">
      <c r="A142" s="25" t="s">
        <v>746</v>
      </c>
      <c r="B142" s="25"/>
      <c r="C142" s="44"/>
      <c r="D142" s="78"/>
      <c r="E142" s="78"/>
      <c r="F142" s="45"/>
      <c r="G142" s="46"/>
    </row>
    <row r="143" spans="1:7" hidden="1" outlineLevel="1" x14ac:dyDescent="0.25">
      <c r="A143" s="25" t="s">
        <v>747</v>
      </c>
      <c r="B143" s="25"/>
      <c r="C143" s="44"/>
      <c r="D143" s="78"/>
      <c r="E143" s="78"/>
      <c r="F143" s="45"/>
      <c r="G143" s="46"/>
    </row>
    <row r="144" spans="1:7" hidden="1" outlineLevel="1" x14ac:dyDescent="0.25">
      <c r="A144" s="25" t="s">
        <v>748</v>
      </c>
      <c r="B144" s="25"/>
      <c r="C144" s="44"/>
      <c r="D144" s="78"/>
      <c r="E144" s="78"/>
      <c r="F144" s="45"/>
      <c r="G144" s="46"/>
    </row>
    <row r="145" spans="1:7" hidden="1" outlineLevel="1" x14ac:dyDescent="0.25">
      <c r="A145" s="25" t="s">
        <v>749</v>
      </c>
      <c r="B145" s="25"/>
      <c r="C145" s="44"/>
      <c r="D145" s="78"/>
      <c r="E145" s="78"/>
      <c r="F145" s="45"/>
      <c r="G145" s="46"/>
    </row>
    <row r="146" spans="1:7" hidden="1" outlineLevel="1" x14ac:dyDescent="0.25">
      <c r="A146" s="25" t="s">
        <v>750</v>
      </c>
      <c r="B146" s="25"/>
      <c r="C146" s="44"/>
      <c r="D146" s="78"/>
      <c r="E146" s="78"/>
      <c r="F146" s="45"/>
      <c r="G146" s="46"/>
    </row>
    <row r="147" spans="1:7" collapsed="1" x14ac:dyDescent="0.25">
      <c r="A147" s="381"/>
      <c r="B147" s="382" t="s">
        <v>751</v>
      </c>
      <c r="C147" s="381" t="s">
        <v>65</v>
      </c>
      <c r="D147" s="381"/>
      <c r="E147" s="381"/>
      <c r="F147" s="384" t="s">
        <v>561</v>
      </c>
      <c r="G147" s="384"/>
    </row>
    <row r="148" spans="1:7" x14ac:dyDescent="0.25">
      <c r="A148" s="25" t="s">
        <v>752</v>
      </c>
      <c r="B148" s="39" t="s">
        <v>753</v>
      </c>
      <c r="C148" s="42">
        <f>SUM(C154:C155)</f>
        <v>650.27164397000001</v>
      </c>
      <c r="D148" s="78"/>
      <c r="E148" s="78"/>
      <c r="F148" s="47">
        <f>SUM(F154:F155)</f>
        <v>3.8141711025520955E-2</v>
      </c>
      <c r="G148" s="46"/>
    </row>
    <row r="149" spans="1:7" x14ac:dyDescent="0.25">
      <c r="A149" s="25" t="s">
        <v>754</v>
      </c>
      <c r="B149" s="39" t="s">
        <v>755</v>
      </c>
      <c r="C149" s="42">
        <f>SUM(C156:C157)</f>
        <v>3616.172070311</v>
      </c>
      <c r="D149" s="78"/>
      <c r="E149" s="78"/>
      <c r="F149" s="47">
        <f>SUM(F156:F157)</f>
        <v>0.21210672709377007</v>
      </c>
      <c r="G149" s="46"/>
    </row>
    <row r="150" spans="1:7" x14ac:dyDescent="0.25">
      <c r="A150" s="25" t="s">
        <v>756</v>
      </c>
      <c r="B150" s="39" t="s">
        <v>757</v>
      </c>
      <c r="C150" s="42">
        <f>SUM(C158:C159)</f>
        <v>5292.7669696899993</v>
      </c>
      <c r="D150" s="78"/>
      <c r="E150" s="78"/>
      <c r="F150" s="47">
        <f>SUM(F158:F159)</f>
        <v>0.31044747246068083</v>
      </c>
      <c r="G150" s="46"/>
    </row>
    <row r="151" spans="1:7" x14ac:dyDescent="0.25">
      <c r="A151" s="25" t="s">
        <v>758</v>
      </c>
      <c r="B151" s="39" t="s">
        <v>759</v>
      </c>
      <c r="C151" s="42">
        <f>SUM(C153,C160,C161,C162)</f>
        <v>7489.6218535860471</v>
      </c>
      <c r="D151" s="78"/>
      <c r="E151" s="78"/>
      <c r="F151" s="47">
        <f>SUM(F153,F160,F161,F162)</f>
        <v>0.43930408942002824</v>
      </c>
      <c r="G151" s="46"/>
    </row>
    <row r="152" spans="1:7" x14ac:dyDescent="0.25">
      <c r="A152" s="25" t="s">
        <v>760</v>
      </c>
      <c r="B152" s="49" t="s">
        <v>106</v>
      </c>
      <c r="C152" s="50">
        <f>SUM(C148:C151)</f>
        <v>17048.832537557046</v>
      </c>
      <c r="D152" s="78"/>
      <c r="E152" s="78"/>
      <c r="F152" s="47">
        <f>SUM(F148:F151)</f>
        <v>1</v>
      </c>
      <c r="G152" s="46"/>
    </row>
    <row r="153" spans="1:7" hidden="1" outlineLevel="1" x14ac:dyDescent="0.25">
      <c r="A153" s="25" t="s">
        <v>761</v>
      </c>
      <c r="B153" s="52" t="s">
        <v>762</v>
      </c>
      <c r="C153" s="42">
        <v>405.83850581984473</v>
      </c>
      <c r="D153" s="78"/>
      <c r="E153" s="78"/>
      <c r="F153" s="47">
        <f t="shared" ref="F153:F162" si="2">C153/C$152</f>
        <v>2.3804474876846785E-2</v>
      </c>
      <c r="G153" s="46"/>
    </row>
    <row r="154" spans="1:7" hidden="1" outlineLevel="1" x14ac:dyDescent="0.25">
      <c r="A154" s="25" t="s">
        <v>763</v>
      </c>
      <c r="B154" s="52" t="s">
        <v>764</v>
      </c>
      <c r="C154" s="42">
        <v>617.01781781</v>
      </c>
      <c r="D154" s="78"/>
      <c r="E154" s="78"/>
      <c r="F154" s="47">
        <f t="shared" si="2"/>
        <v>3.6191206433095355E-2</v>
      </c>
      <c r="G154" s="46"/>
    </row>
    <row r="155" spans="1:7" hidden="1" outlineLevel="1" x14ac:dyDescent="0.25">
      <c r="A155" s="25" t="s">
        <v>765</v>
      </c>
      <c r="B155" s="52" t="s">
        <v>766</v>
      </c>
      <c r="C155" s="42">
        <v>33.253826160000003</v>
      </c>
      <c r="D155" s="78"/>
      <c r="E155" s="78"/>
      <c r="F155" s="47">
        <f t="shared" si="2"/>
        <v>1.9505045924255993E-3</v>
      </c>
      <c r="G155" s="46"/>
    </row>
    <row r="156" spans="1:7" hidden="1" outlineLevel="1" x14ac:dyDescent="0.25">
      <c r="A156" s="25" t="s">
        <v>767</v>
      </c>
      <c r="B156" s="52" t="s">
        <v>768</v>
      </c>
      <c r="C156" s="42">
        <v>3418.2555206799998</v>
      </c>
      <c r="D156" s="78"/>
      <c r="E156" s="78"/>
      <c r="F156" s="47">
        <f t="shared" si="2"/>
        <v>0.20049792342964776</v>
      </c>
      <c r="G156" s="46"/>
    </row>
    <row r="157" spans="1:7" hidden="1" outlineLevel="1" x14ac:dyDescent="0.25">
      <c r="A157" s="25" t="s">
        <v>769</v>
      </c>
      <c r="B157" s="52" t="s">
        <v>770</v>
      </c>
      <c r="C157" s="42">
        <v>197.91654963100001</v>
      </c>
      <c r="D157" s="78"/>
      <c r="E157" s="78"/>
      <c r="F157" s="47">
        <f t="shared" si="2"/>
        <v>1.1608803664122317E-2</v>
      </c>
      <c r="G157" s="46"/>
    </row>
    <row r="158" spans="1:7" hidden="1" outlineLevel="1" x14ac:dyDescent="0.25">
      <c r="A158" s="25" t="s">
        <v>771</v>
      </c>
      <c r="B158" s="52" t="s">
        <v>772</v>
      </c>
      <c r="C158" s="42">
        <v>4732.9793170335997</v>
      </c>
      <c r="D158" s="78"/>
      <c r="E158" s="78"/>
      <c r="F158" s="47">
        <f t="shared" si="2"/>
        <v>0.27761310380680154</v>
      </c>
      <c r="G158" s="46"/>
    </row>
    <row r="159" spans="1:7" hidden="1" outlineLevel="1" x14ac:dyDescent="0.25">
      <c r="A159" s="25" t="s">
        <v>773</v>
      </c>
      <c r="B159" s="52" t="s">
        <v>774</v>
      </c>
      <c r="C159" s="42">
        <v>559.78765265640004</v>
      </c>
      <c r="D159" s="78"/>
      <c r="E159" s="78"/>
      <c r="F159" s="47">
        <f t="shared" si="2"/>
        <v>3.2834368653879273E-2</v>
      </c>
      <c r="G159" s="46"/>
    </row>
    <row r="160" spans="1:7" hidden="1" outlineLevel="1" x14ac:dyDescent="0.25">
      <c r="A160" s="25" t="s">
        <v>775</v>
      </c>
      <c r="B160" s="52" t="s">
        <v>776</v>
      </c>
      <c r="C160" s="42">
        <v>4859.0799575328929</v>
      </c>
      <c r="D160" s="78"/>
      <c r="E160" s="78"/>
      <c r="F160" s="47">
        <f t="shared" si="2"/>
        <v>0.28500954225626751</v>
      </c>
      <c r="G160" s="46"/>
    </row>
    <row r="161" spans="1:7" hidden="1" outlineLevel="1" x14ac:dyDescent="0.25">
      <c r="A161" s="25" t="s">
        <v>777</v>
      </c>
      <c r="B161" s="52" t="s">
        <v>778</v>
      </c>
      <c r="C161" s="42">
        <v>2108.5354416733098</v>
      </c>
      <c r="D161" s="78"/>
      <c r="E161" s="78"/>
      <c r="F161" s="47">
        <f t="shared" si="2"/>
        <v>0.12367623630699615</v>
      </c>
      <c r="G161" s="46"/>
    </row>
    <row r="162" spans="1:7" hidden="1" outlineLevel="1" x14ac:dyDescent="0.25">
      <c r="A162" s="25" t="s">
        <v>779</v>
      </c>
      <c r="B162" s="52" t="s">
        <v>780</v>
      </c>
      <c r="C162" s="42">
        <v>116.16794856</v>
      </c>
      <c r="D162" s="78"/>
      <c r="E162" s="78"/>
      <c r="F162" s="47">
        <f t="shared" si="2"/>
        <v>6.8138359799178299E-3</v>
      </c>
      <c r="G162" s="46"/>
    </row>
    <row r="163" spans="1:7" hidden="1" outlineLevel="1" x14ac:dyDescent="0.25">
      <c r="A163" s="25" t="s">
        <v>781</v>
      </c>
      <c r="B163" s="52"/>
      <c r="C163" s="42"/>
      <c r="D163" s="78"/>
      <c r="E163" s="78"/>
      <c r="F163" s="47"/>
      <c r="G163" s="46"/>
    </row>
    <row r="164" spans="1:7" hidden="1" outlineLevel="1" x14ac:dyDescent="0.25">
      <c r="A164" s="25" t="s">
        <v>782</v>
      </c>
      <c r="B164" s="39"/>
      <c r="C164" s="42"/>
      <c r="D164" s="78"/>
      <c r="E164" s="78"/>
      <c r="F164" s="47"/>
      <c r="G164" s="46"/>
    </row>
    <row r="165" spans="1:7" hidden="1" outlineLevel="1" x14ac:dyDescent="0.25">
      <c r="A165" s="25" t="s">
        <v>783</v>
      </c>
      <c r="B165" s="43"/>
      <c r="C165" s="53"/>
      <c r="D165" s="43"/>
      <c r="E165" s="43"/>
      <c r="F165" s="47"/>
      <c r="G165" s="46"/>
    </row>
    <row r="166" spans="1:7" collapsed="1" x14ac:dyDescent="0.25">
      <c r="A166" s="381"/>
      <c r="B166" s="382" t="s">
        <v>784</v>
      </c>
      <c r="C166" s="381" t="s">
        <v>561</v>
      </c>
      <c r="D166" s="381"/>
      <c r="E166" s="381"/>
      <c r="F166" s="384"/>
      <c r="G166" s="384"/>
    </row>
    <row r="167" spans="1:7" s="356" customFormat="1" x14ac:dyDescent="0.25">
      <c r="A167" s="25" t="s">
        <v>785</v>
      </c>
      <c r="B167" s="25" t="s">
        <v>786</v>
      </c>
      <c r="C167" s="44">
        <v>0</v>
      </c>
      <c r="E167" s="20"/>
      <c r="F167" s="20"/>
    </row>
    <row r="168" spans="1:7" s="356" customFormat="1" x14ac:dyDescent="0.25">
      <c r="A168" s="25" t="s">
        <v>787</v>
      </c>
      <c r="B168" s="25" t="s">
        <v>788</v>
      </c>
      <c r="C168" s="44">
        <v>0</v>
      </c>
      <c r="E168" s="20"/>
      <c r="F168" s="20"/>
    </row>
    <row r="169" spans="1:7" s="356" customFormat="1" x14ac:dyDescent="0.25">
      <c r="A169" s="25" t="s">
        <v>789</v>
      </c>
      <c r="B169" s="25"/>
      <c r="C169" s="44"/>
      <c r="E169" s="20"/>
      <c r="F169" s="20"/>
    </row>
    <row r="170" spans="1:7" s="356" customFormat="1" x14ac:dyDescent="0.25">
      <c r="A170" s="25" t="s">
        <v>790</v>
      </c>
      <c r="B170" s="25"/>
      <c r="C170" s="44"/>
      <c r="E170" s="20"/>
      <c r="F170" s="20"/>
    </row>
    <row r="171" spans="1:7" x14ac:dyDescent="0.25">
      <c r="A171" s="25" t="s">
        <v>791</v>
      </c>
      <c r="B171" s="25"/>
      <c r="C171" s="44"/>
      <c r="E171" s="20"/>
      <c r="F171" s="20"/>
    </row>
    <row r="172" spans="1:7" x14ac:dyDescent="0.25">
      <c r="A172" s="381"/>
      <c r="B172" s="382" t="s">
        <v>792</v>
      </c>
      <c r="C172" s="381" t="s">
        <v>561</v>
      </c>
      <c r="D172" s="381"/>
      <c r="E172" s="381"/>
      <c r="F172" s="384"/>
      <c r="G172" s="384"/>
    </row>
    <row r="173" spans="1:7" x14ac:dyDescent="0.25">
      <c r="A173" s="25" t="s">
        <v>793</v>
      </c>
      <c r="B173" s="25" t="s">
        <v>794</v>
      </c>
      <c r="C173" s="44">
        <v>0.34394476726158435</v>
      </c>
    </row>
    <row r="174" spans="1:7" hidden="1" outlineLevel="1" x14ac:dyDescent="0.25">
      <c r="A174" s="25" t="s">
        <v>795</v>
      </c>
      <c r="B174" s="25" t="s">
        <v>796</v>
      </c>
      <c r="C174" s="249">
        <v>0.26937069466133484</v>
      </c>
    </row>
    <row r="175" spans="1:7" hidden="1" outlineLevel="1" x14ac:dyDescent="0.25">
      <c r="A175" s="25" t="s">
        <v>797</v>
      </c>
      <c r="B175" s="25"/>
      <c r="C175" s="249"/>
    </row>
    <row r="176" spans="1:7" hidden="1" outlineLevel="1" x14ac:dyDescent="0.25">
      <c r="A176" s="25" t="s">
        <v>798</v>
      </c>
      <c r="B176" s="25"/>
      <c r="C176" s="249"/>
    </row>
    <row r="177" spans="1:7" hidden="1" outlineLevel="1" x14ac:dyDescent="0.25">
      <c r="A177" s="25" t="s">
        <v>799</v>
      </c>
      <c r="B177" s="25"/>
      <c r="C177" s="249"/>
    </row>
    <row r="178" spans="1:7" hidden="1" outlineLevel="1" x14ac:dyDescent="0.25">
      <c r="A178" s="25" t="s">
        <v>800</v>
      </c>
      <c r="B178" s="25"/>
      <c r="C178" s="249"/>
      <c r="D178" s="25"/>
      <c r="E178" s="25"/>
      <c r="F178" s="25"/>
      <c r="G178" s="20"/>
    </row>
    <row r="179" spans="1:7" hidden="1" outlineLevel="1" x14ac:dyDescent="0.25">
      <c r="A179" s="25" t="s">
        <v>801</v>
      </c>
      <c r="B179" s="25"/>
      <c r="C179" s="249"/>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election activeCell="C2" sqref="C2"/>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802</v>
      </c>
      <c r="B1" s="3"/>
      <c r="C1" s="385" t="s">
        <v>13</v>
      </c>
    </row>
    <row r="2" spans="1:3" x14ac:dyDescent="0.25">
      <c r="B2" s="20"/>
      <c r="C2" s="20"/>
    </row>
    <row r="3" spans="1:3" x14ac:dyDescent="0.25">
      <c r="A3" s="80" t="s">
        <v>803</v>
      </c>
      <c r="B3" s="81"/>
      <c r="C3" s="20"/>
    </row>
    <row r="4" spans="1:3" x14ac:dyDescent="0.25">
      <c r="B4" s="25"/>
      <c r="C4" s="20"/>
    </row>
    <row r="5" spans="1:3" ht="37.5" x14ac:dyDescent="0.25">
      <c r="A5" s="33" t="s">
        <v>24</v>
      </c>
      <c r="B5" s="33" t="s">
        <v>804</v>
      </c>
      <c r="C5" s="82" t="s">
        <v>805</v>
      </c>
    </row>
    <row r="6" spans="1:3" ht="210" x14ac:dyDescent="0.25">
      <c r="A6" s="86" t="s">
        <v>806</v>
      </c>
      <c r="B6" s="36" t="s">
        <v>807</v>
      </c>
      <c r="C6" s="83" t="s">
        <v>808</v>
      </c>
    </row>
    <row r="7" spans="1:3" x14ac:dyDescent="0.25">
      <c r="A7" s="86" t="s">
        <v>809</v>
      </c>
      <c r="B7" s="36" t="s">
        <v>810</v>
      </c>
      <c r="C7" s="84" t="s">
        <v>811</v>
      </c>
    </row>
    <row r="8" spans="1:3" s="364" customFormat="1" ht="30" x14ac:dyDescent="0.25">
      <c r="A8" s="86" t="s">
        <v>812</v>
      </c>
      <c r="B8" s="36" t="s">
        <v>813</v>
      </c>
      <c r="C8" s="84" t="s">
        <v>814</v>
      </c>
    </row>
    <row r="9" spans="1:3" ht="30" x14ac:dyDescent="0.25">
      <c r="A9" s="86" t="s">
        <v>815</v>
      </c>
      <c r="B9" s="36" t="s">
        <v>816</v>
      </c>
      <c r="C9" s="84" t="s">
        <v>817</v>
      </c>
    </row>
    <row r="10" spans="1:3" ht="135" x14ac:dyDescent="0.25">
      <c r="A10" s="86" t="s">
        <v>818</v>
      </c>
      <c r="B10" s="36" t="s">
        <v>819</v>
      </c>
      <c r="C10" s="83" t="s">
        <v>820</v>
      </c>
    </row>
    <row r="11" spans="1:3" ht="45" x14ac:dyDescent="0.25">
      <c r="A11" s="86" t="s">
        <v>821</v>
      </c>
      <c r="B11" s="36" t="s">
        <v>822</v>
      </c>
      <c r="C11" s="85" t="s">
        <v>823</v>
      </c>
    </row>
    <row r="12" spans="1:3" s="356" customFormat="1" x14ac:dyDescent="0.25">
      <c r="A12" s="86" t="s">
        <v>824</v>
      </c>
      <c r="B12" s="36" t="s">
        <v>825</v>
      </c>
      <c r="C12" s="365" t="s">
        <v>34</v>
      </c>
    </row>
    <row r="13" spans="1:3" x14ac:dyDescent="0.25">
      <c r="A13" s="86" t="s">
        <v>826</v>
      </c>
      <c r="B13" s="36" t="s">
        <v>827</v>
      </c>
      <c r="C13" s="84" t="s">
        <v>828</v>
      </c>
    </row>
    <row r="14" spans="1:3" x14ac:dyDescent="0.25">
      <c r="A14" s="86" t="s">
        <v>829</v>
      </c>
      <c r="B14" s="36" t="s">
        <v>830</v>
      </c>
      <c r="C14" s="84" t="s">
        <v>828</v>
      </c>
    </row>
    <row r="15" spans="1:3" ht="30" x14ac:dyDescent="0.25">
      <c r="A15" s="86" t="s">
        <v>831</v>
      </c>
      <c r="B15" s="36" t="s">
        <v>832</v>
      </c>
      <c r="C15" s="84" t="s">
        <v>828</v>
      </c>
    </row>
    <row r="16" spans="1:3" x14ac:dyDescent="0.25">
      <c r="A16" s="86" t="s">
        <v>833</v>
      </c>
      <c r="B16" s="36" t="s">
        <v>834</v>
      </c>
      <c r="C16" s="84" t="s">
        <v>828</v>
      </c>
    </row>
    <row r="17" spans="1:3" ht="30" x14ac:dyDescent="0.25">
      <c r="A17" s="86" t="s">
        <v>835</v>
      </c>
      <c r="B17" s="40" t="s">
        <v>836</v>
      </c>
      <c r="C17" s="84" t="s">
        <v>828</v>
      </c>
    </row>
    <row r="18" spans="1:3" ht="135" x14ac:dyDescent="0.25">
      <c r="A18" s="86" t="s">
        <v>837</v>
      </c>
      <c r="B18" s="40" t="s">
        <v>838</v>
      </c>
      <c r="C18" s="83" t="s">
        <v>839</v>
      </c>
    </row>
    <row r="19" spans="1:3" x14ac:dyDescent="0.25">
      <c r="A19" s="86" t="s">
        <v>840</v>
      </c>
      <c r="B19" s="40" t="s">
        <v>841</v>
      </c>
      <c r="C19" s="84" t="s">
        <v>842</v>
      </c>
    </row>
    <row r="20" spans="1:3" s="356" customFormat="1" x14ac:dyDescent="0.25">
      <c r="A20" s="86" t="s">
        <v>445</v>
      </c>
      <c r="B20" s="40" t="s">
        <v>843</v>
      </c>
      <c r="C20" s="84" t="s">
        <v>844</v>
      </c>
    </row>
    <row r="21" spans="1:3" hidden="1" outlineLevel="1" x14ac:dyDescent="0.25">
      <c r="A21" s="86" t="s">
        <v>845</v>
      </c>
      <c r="B21" s="37" t="s">
        <v>846</v>
      </c>
      <c r="C21" s="25"/>
    </row>
    <row r="22" spans="1:3" hidden="1" outlineLevel="1" x14ac:dyDescent="0.25">
      <c r="A22" s="86" t="s">
        <v>847</v>
      </c>
      <c r="B22" s="77"/>
      <c r="C22" s="25"/>
    </row>
    <row r="23" spans="1:3" hidden="1" outlineLevel="1" x14ac:dyDescent="0.25">
      <c r="A23" s="86" t="s">
        <v>848</v>
      </c>
      <c r="B23" s="77"/>
      <c r="C23" s="25"/>
    </row>
    <row r="24" spans="1:3" hidden="1" outlineLevel="1" x14ac:dyDescent="0.25">
      <c r="A24" s="86" t="s">
        <v>849</v>
      </c>
      <c r="B24" s="77"/>
      <c r="C24" s="25"/>
    </row>
    <row r="25" spans="1:3" s="357" customFormat="1" hidden="1" outlineLevel="1" x14ac:dyDescent="0.25">
      <c r="A25" s="86" t="s">
        <v>850</v>
      </c>
      <c r="B25" s="77"/>
      <c r="C25" s="25"/>
    </row>
    <row r="26" spans="1:3" s="357" customFormat="1" hidden="1" outlineLevel="1" x14ac:dyDescent="0.25">
      <c r="A26" s="86" t="s">
        <v>851</v>
      </c>
      <c r="B26" s="77"/>
      <c r="C26" s="25"/>
    </row>
    <row r="27" spans="1:3" hidden="1" outlineLevel="1" x14ac:dyDescent="0.25">
      <c r="A27" s="86" t="s">
        <v>852</v>
      </c>
      <c r="B27" s="77"/>
      <c r="C27" s="25"/>
    </row>
    <row r="28" spans="1:3" ht="18.75" collapsed="1" x14ac:dyDescent="0.25">
      <c r="A28" s="33"/>
      <c r="B28" s="33" t="s">
        <v>853</v>
      </c>
      <c r="C28" s="82" t="s">
        <v>805</v>
      </c>
    </row>
    <row r="29" spans="1:3" x14ac:dyDescent="0.25">
      <c r="A29" s="86" t="s">
        <v>854</v>
      </c>
      <c r="B29" s="36" t="s">
        <v>855</v>
      </c>
      <c r="C29" s="25"/>
    </row>
    <row r="30" spans="1:3" x14ac:dyDescent="0.25">
      <c r="A30" s="86" t="s">
        <v>856</v>
      </c>
      <c r="B30" s="36" t="s">
        <v>857</v>
      </c>
      <c r="C30" s="25"/>
    </row>
    <row r="31" spans="1:3" x14ac:dyDescent="0.25">
      <c r="A31" s="86" t="s">
        <v>858</v>
      </c>
      <c r="B31" s="36" t="s">
        <v>859</v>
      </c>
      <c r="C31" s="25"/>
    </row>
    <row r="32" spans="1:3" ht="30" hidden="1" outlineLevel="1" x14ac:dyDescent="0.25">
      <c r="A32" s="86" t="s">
        <v>860</v>
      </c>
      <c r="B32" s="370" t="s">
        <v>861</v>
      </c>
      <c r="C32" s="25"/>
    </row>
    <row r="33" spans="1:3" hidden="1" outlineLevel="1" x14ac:dyDescent="0.25">
      <c r="A33" s="86" t="s">
        <v>862</v>
      </c>
      <c r="B33" s="77"/>
      <c r="C33" s="25"/>
    </row>
    <row r="34" spans="1:3" hidden="1" outlineLevel="1" x14ac:dyDescent="0.25">
      <c r="A34" s="86" t="s">
        <v>863</v>
      </c>
      <c r="B34" s="77"/>
      <c r="C34" s="25"/>
    </row>
    <row r="35" spans="1:3" hidden="1" outlineLevel="1" x14ac:dyDescent="0.25">
      <c r="A35" s="86" t="s">
        <v>864</v>
      </c>
      <c r="B35" s="77"/>
      <c r="C35" s="25"/>
    </row>
    <row r="36" spans="1:3" hidden="1" outlineLevel="1" x14ac:dyDescent="0.25">
      <c r="A36" s="86" t="s">
        <v>865</v>
      </c>
      <c r="B36" s="77"/>
      <c r="C36" s="25"/>
    </row>
    <row r="37" spans="1:3" hidden="1" outlineLevel="1" x14ac:dyDescent="0.25">
      <c r="A37" s="86" t="s">
        <v>866</v>
      </c>
      <c r="B37" s="77"/>
      <c r="C37" s="25"/>
    </row>
    <row r="38" spans="1:3" hidden="1" outlineLevel="1" x14ac:dyDescent="0.25">
      <c r="A38" s="86" t="s">
        <v>867</v>
      </c>
      <c r="B38" s="77"/>
      <c r="C38" s="25"/>
    </row>
    <row r="39" spans="1:3" hidden="1" outlineLevel="1" x14ac:dyDescent="0.25">
      <c r="A39" s="86" t="s">
        <v>868</v>
      </c>
      <c r="B39" s="77"/>
      <c r="C39" s="25"/>
    </row>
    <row r="40" spans="1:3" hidden="1" outlineLevel="1" x14ac:dyDescent="0.25">
      <c r="A40" s="86" t="s">
        <v>869</v>
      </c>
      <c r="B40" s="77"/>
      <c r="C40" s="25"/>
    </row>
    <row r="41" spans="1:3" hidden="1" outlineLevel="1" x14ac:dyDescent="0.25">
      <c r="A41" s="86" t="s">
        <v>870</v>
      </c>
      <c r="B41" s="77"/>
      <c r="C41" s="25"/>
    </row>
    <row r="42" spans="1:3" hidden="1" outlineLevel="1" x14ac:dyDescent="0.25">
      <c r="A42" s="86" t="s">
        <v>871</v>
      </c>
      <c r="B42" s="77"/>
      <c r="C42" s="25"/>
    </row>
    <row r="43" spans="1:3" hidden="1" outlineLevel="1" x14ac:dyDescent="0.25">
      <c r="A43" s="86" t="s">
        <v>872</v>
      </c>
      <c r="B43" s="77"/>
      <c r="C43" s="25"/>
    </row>
    <row r="44" spans="1:3" ht="18.75" collapsed="1" x14ac:dyDescent="0.25">
      <c r="A44" s="33"/>
      <c r="B44" s="33" t="s">
        <v>873</v>
      </c>
      <c r="C44" s="82" t="s">
        <v>874</v>
      </c>
    </row>
    <row r="45" spans="1:3" x14ac:dyDescent="0.25">
      <c r="A45" s="86" t="s">
        <v>875</v>
      </c>
      <c r="B45" s="40" t="s">
        <v>876</v>
      </c>
      <c r="C45" s="25" t="s">
        <v>72</v>
      </c>
    </row>
    <row r="46" spans="1:3" x14ac:dyDescent="0.25">
      <c r="A46" s="86" t="s">
        <v>877</v>
      </c>
      <c r="B46" s="40" t="s">
        <v>878</v>
      </c>
      <c r="C46" s="25" t="s">
        <v>879</v>
      </c>
    </row>
    <row r="47" spans="1:3" x14ac:dyDescent="0.25">
      <c r="A47" s="86" t="s">
        <v>880</v>
      </c>
      <c r="B47" s="40" t="s">
        <v>881</v>
      </c>
      <c r="C47" s="25" t="s">
        <v>40</v>
      </c>
    </row>
    <row r="48" spans="1:3" hidden="1" outlineLevel="1" x14ac:dyDescent="0.25">
      <c r="A48" s="86" t="s">
        <v>882</v>
      </c>
      <c r="B48" s="370" t="s">
        <v>883</v>
      </c>
      <c r="C48" s="368" t="s">
        <v>884</v>
      </c>
    </row>
    <row r="49" spans="1:3" hidden="1" outlineLevel="1" x14ac:dyDescent="0.25">
      <c r="A49" s="86" t="s">
        <v>885</v>
      </c>
      <c r="B49" s="39"/>
      <c r="C49" s="25"/>
    </row>
    <row r="50" spans="1:3" hidden="1" outlineLevel="1" x14ac:dyDescent="0.25">
      <c r="A50" s="86" t="s">
        <v>886</v>
      </c>
      <c r="B50" s="40"/>
      <c r="C50" s="25"/>
    </row>
    <row r="51" spans="1:3" ht="18.75" collapsed="1" x14ac:dyDescent="0.25">
      <c r="A51" s="33"/>
      <c r="B51" s="33" t="s">
        <v>887</v>
      </c>
      <c r="C51" s="82" t="s">
        <v>805</v>
      </c>
    </row>
    <row r="52" spans="1:3" ht="120" x14ac:dyDescent="0.25">
      <c r="A52" s="86" t="s">
        <v>888</v>
      </c>
      <c r="B52" s="36" t="s">
        <v>889</v>
      </c>
      <c r="C52" s="83" t="s">
        <v>890</v>
      </c>
    </row>
    <row r="53" spans="1:3" ht="60" x14ac:dyDescent="0.25">
      <c r="A53" s="86" t="s">
        <v>891</v>
      </c>
      <c r="B53" s="39"/>
      <c r="C53" s="83" t="s">
        <v>892</v>
      </c>
    </row>
    <row r="54" spans="1:3" ht="75" x14ac:dyDescent="0.25">
      <c r="A54" s="86" t="s">
        <v>893</v>
      </c>
      <c r="B54" s="39"/>
      <c r="C54" s="83" t="s">
        <v>894</v>
      </c>
    </row>
    <row r="55" spans="1:3" ht="105" x14ac:dyDescent="0.25">
      <c r="A55" s="86" t="s">
        <v>895</v>
      </c>
      <c r="B55" s="39"/>
      <c r="C55" s="83" t="s">
        <v>896</v>
      </c>
    </row>
    <row r="56" spans="1:3" ht="45" x14ac:dyDescent="0.25">
      <c r="A56" s="86" t="s">
        <v>897</v>
      </c>
      <c r="B56" s="39"/>
      <c r="C56" s="83" t="s">
        <v>898</v>
      </c>
    </row>
    <row r="57" spans="1:3" ht="105" x14ac:dyDescent="0.25">
      <c r="A57" s="86" t="s">
        <v>899</v>
      </c>
      <c r="B57" s="39"/>
      <c r="C57" s="83" t="s">
        <v>900</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6" t="s">
        <v>901</v>
      </c>
      <c r="B1" s="416"/>
      <c r="C1" s="25"/>
      <c r="D1" s="25"/>
      <c r="E1" s="25"/>
      <c r="F1" s="25"/>
      <c r="G1" s="25"/>
    </row>
    <row r="2" spans="1:7" ht="31.5" x14ac:dyDescent="0.25">
      <c r="A2" s="3" t="s">
        <v>902</v>
      </c>
      <c r="B2" s="3"/>
      <c r="C2" s="20"/>
      <c r="D2" s="20"/>
      <c r="E2" s="20"/>
      <c r="F2" s="385"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903</v>
      </c>
      <c r="C6" s="26"/>
      <c r="D6" s="25"/>
      <c r="E6" s="28"/>
      <c r="F6" s="28"/>
      <c r="G6" s="28"/>
    </row>
    <row r="7" spans="1:7" x14ac:dyDescent="0.25">
      <c r="A7" s="25"/>
      <c r="B7" s="29" t="s">
        <v>904</v>
      </c>
      <c r="C7" s="25"/>
      <c r="D7" s="25"/>
      <c r="E7" s="25"/>
      <c r="F7" s="25"/>
      <c r="G7" s="25"/>
    </row>
    <row r="8" spans="1:7" x14ac:dyDescent="0.25">
      <c r="A8" s="25"/>
      <c r="B8" s="29" t="s">
        <v>905</v>
      </c>
      <c r="C8" s="25"/>
      <c r="D8" s="25"/>
      <c r="E8" s="25"/>
      <c r="F8" s="25"/>
      <c r="G8" s="25"/>
    </row>
    <row r="9" spans="1:7" x14ac:dyDescent="0.25">
      <c r="A9" s="25"/>
      <c r="B9" s="31" t="s">
        <v>906</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907</v>
      </c>
      <c r="C12" s="34"/>
      <c r="D12" s="34"/>
      <c r="E12" s="34"/>
      <c r="F12" s="34"/>
      <c r="G12" s="34"/>
    </row>
    <row r="13" spans="1:7" ht="30" x14ac:dyDescent="0.25">
      <c r="A13" s="381"/>
      <c r="B13" s="382" t="s">
        <v>908</v>
      </c>
      <c r="C13" s="381" t="s">
        <v>909</v>
      </c>
      <c r="D13" s="381" t="s">
        <v>910</v>
      </c>
      <c r="E13" s="383"/>
      <c r="F13" s="384"/>
      <c r="G13" s="384"/>
    </row>
    <row r="14" spans="1:7" x14ac:dyDescent="0.25">
      <c r="A14" s="25" t="s">
        <v>911</v>
      </c>
      <c r="B14" s="39" t="s">
        <v>912</v>
      </c>
      <c r="C14" s="87" t="s">
        <v>913</v>
      </c>
      <c r="D14" s="87" t="s">
        <v>914</v>
      </c>
      <c r="E14" s="28"/>
      <c r="F14" s="28"/>
      <c r="G14" s="28"/>
    </row>
    <row r="15" spans="1:7" x14ac:dyDescent="0.25">
      <c r="A15" s="25" t="s">
        <v>915</v>
      </c>
      <c r="B15" s="39" t="s">
        <v>499</v>
      </c>
      <c r="C15" s="87" t="s">
        <v>913</v>
      </c>
      <c r="D15" s="87" t="s">
        <v>914</v>
      </c>
      <c r="E15" s="28"/>
      <c r="F15" s="28"/>
      <c r="G15" s="28"/>
    </row>
    <row r="16" spans="1:7" x14ac:dyDescent="0.25">
      <c r="A16" s="25" t="s">
        <v>916</v>
      </c>
      <c r="B16" s="39" t="s">
        <v>917</v>
      </c>
      <c r="C16" s="87" t="s">
        <v>918</v>
      </c>
      <c r="D16" s="87" t="s">
        <v>918</v>
      </c>
      <c r="E16" s="28"/>
      <c r="F16" s="28"/>
      <c r="G16" s="28"/>
    </row>
    <row r="17" spans="1:7" x14ac:dyDescent="0.25">
      <c r="A17" s="25" t="s">
        <v>919</v>
      </c>
      <c r="B17" s="39" t="s">
        <v>920</v>
      </c>
      <c r="C17" s="87" t="s">
        <v>918</v>
      </c>
      <c r="D17" s="87" t="s">
        <v>918</v>
      </c>
      <c r="E17" s="28"/>
      <c r="F17" s="28"/>
      <c r="G17" s="28"/>
    </row>
    <row r="18" spans="1:7" x14ac:dyDescent="0.25">
      <c r="A18" s="25" t="s">
        <v>921</v>
      </c>
      <c r="B18" s="39" t="s">
        <v>922</v>
      </c>
      <c r="C18" s="87" t="s">
        <v>913</v>
      </c>
      <c r="D18" s="87" t="s">
        <v>914</v>
      </c>
      <c r="E18" s="28"/>
      <c r="F18" s="28"/>
      <c r="G18" s="28"/>
    </row>
    <row r="19" spans="1:7" x14ac:dyDescent="0.25">
      <c r="A19" s="25" t="s">
        <v>923</v>
      </c>
      <c r="B19" s="39" t="s">
        <v>924</v>
      </c>
      <c r="C19" s="87" t="s">
        <v>918</v>
      </c>
      <c r="D19" s="87" t="s">
        <v>918</v>
      </c>
      <c r="E19" s="28"/>
      <c r="F19" s="28"/>
      <c r="G19" s="28"/>
    </row>
    <row r="20" spans="1:7" x14ac:dyDescent="0.25">
      <c r="A20" s="25" t="s">
        <v>925</v>
      </c>
      <c r="B20" s="39" t="s">
        <v>926</v>
      </c>
      <c r="C20" s="87" t="s">
        <v>913</v>
      </c>
      <c r="D20" s="87" t="s">
        <v>914</v>
      </c>
      <c r="E20" s="28"/>
      <c r="F20" s="28"/>
      <c r="G20" s="28"/>
    </row>
    <row r="21" spans="1:7" x14ac:dyDescent="0.25">
      <c r="A21" s="25" t="s">
        <v>927</v>
      </c>
      <c r="B21" s="39" t="s">
        <v>928</v>
      </c>
      <c r="C21" s="87" t="s">
        <v>918</v>
      </c>
      <c r="D21" s="87" t="s">
        <v>918</v>
      </c>
      <c r="E21" s="28"/>
      <c r="F21" s="28"/>
      <c r="G21" s="28"/>
    </row>
    <row r="22" spans="1:7" x14ac:dyDescent="0.25">
      <c r="A22" s="25" t="s">
        <v>929</v>
      </c>
      <c r="B22" s="39" t="s">
        <v>930</v>
      </c>
      <c r="C22" s="87" t="s">
        <v>918</v>
      </c>
      <c r="D22" s="87" t="s">
        <v>918</v>
      </c>
      <c r="E22" s="28"/>
      <c r="F22" s="28"/>
      <c r="G22" s="28"/>
    </row>
    <row r="23" spans="1:7" x14ac:dyDescent="0.25">
      <c r="A23" s="25" t="s">
        <v>931</v>
      </c>
      <c r="B23" s="39" t="s">
        <v>932</v>
      </c>
      <c r="C23" s="87" t="s">
        <v>918</v>
      </c>
      <c r="D23" s="87" t="s">
        <v>918</v>
      </c>
      <c r="E23" s="28"/>
      <c r="F23" s="28"/>
      <c r="G23" s="28"/>
    </row>
    <row r="24" spans="1:7" x14ac:dyDescent="0.25">
      <c r="A24" s="25" t="s">
        <v>933</v>
      </c>
      <c r="B24" s="39" t="s">
        <v>934</v>
      </c>
      <c r="C24" s="87" t="s">
        <v>935</v>
      </c>
      <c r="D24" s="87" t="s">
        <v>918</v>
      </c>
      <c r="E24" s="28"/>
      <c r="F24" s="28"/>
      <c r="G24" s="28"/>
    </row>
    <row r="25" spans="1:7" hidden="1" outlineLevel="1" x14ac:dyDescent="0.25">
      <c r="A25" s="25" t="s">
        <v>936</v>
      </c>
      <c r="B25" s="373" t="s">
        <v>937</v>
      </c>
      <c r="C25" s="25"/>
      <c r="D25" s="25"/>
      <c r="E25" s="28"/>
      <c r="F25" s="28"/>
      <c r="G25" s="28"/>
    </row>
    <row r="26" spans="1:7" hidden="1" outlineLevel="1" x14ac:dyDescent="0.25">
      <c r="A26" s="25" t="s">
        <v>938</v>
      </c>
      <c r="B26" s="37"/>
      <c r="C26" s="25"/>
      <c r="D26" s="25"/>
      <c r="E26" s="28"/>
      <c r="F26" s="28"/>
      <c r="G26" s="28"/>
    </row>
    <row r="27" spans="1:7" hidden="1" outlineLevel="1" x14ac:dyDescent="0.25">
      <c r="A27" s="25" t="s">
        <v>939</v>
      </c>
      <c r="B27" s="37"/>
      <c r="C27" s="25"/>
      <c r="D27" s="25"/>
      <c r="E27" s="28"/>
      <c r="F27" s="28"/>
      <c r="G27" s="28"/>
    </row>
    <row r="28" spans="1:7" hidden="1" outlineLevel="1" x14ac:dyDescent="0.25">
      <c r="A28" s="25" t="s">
        <v>940</v>
      </c>
      <c r="B28" s="37"/>
      <c r="C28" s="25"/>
      <c r="D28" s="25"/>
      <c r="E28" s="28"/>
      <c r="F28" s="28"/>
      <c r="G28" s="28"/>
    </row>
    <row r="29" spans="1:7" hidden="1" outlineLevel="1" x14ac:dyDescent="0.25">
      <c r="A29" s="25" t="s">
        <v>941</v>
      </c>
      <c r="B29" s="37"/>
      <c r="C29" s="25"/>
      <c r="D29" s="25"/>
      <c r="E29" s="28"/>
      <c r="F29" s="28"/>
      <c r="G29" s="28"/>
    </row>
    <row r="30" spans="1:7" hidden="1" outlineLevel="1" x14ac:dyDescent="0.25">
      <c r="A30" s="25" t="s">
        <v>942</v>
      </c>
      <c r="B30" s="37"/>
      <c r="C30" s="25"/>
      <c r="D30" s="25"/>
      <c r="E30" s="28"/>
      <c r="F30" s="28"/>
      <c r="G30" s="28"/>
    </row>
    <row r="31" spans="1:7" hidden="1" outlineLevel="1" x14ac:dyDescent="0.25">
      <c r="A31" s="25" t="s">
        <v>943</v>
      </c>
      <c r="B31" s="37"/>
      <c r="C31" s="25"/>
      <c r="D31" s="25"/>
      <c r="E31" s="28"/>
      <c r="F31" s="28"/>
      <c r="G31" s="28"/>
    </row>
    <row r="32" spans="1:7" hidden="1" outlineLevel="1" x14ac:dyDescent="0.25">
      <c r="A32" s="25" t="s">
        <v>944</v>
      </c>
      <c r="B32" s="37"/>
      <c r="C32" s="25"/>
      <c r="D32" s="25"/>
      <c r="E32" s="28"/>
      <c r="F32" s="28"/>
      <c r="G32" s="28"/>
    </row>
    <row r="33" spans="1:7" ht="18.75" collapsed="1" x14ac:dyDescent="0.25">
      <c r="A33" s="34"/>
      <c r="B33" s="33" t="s">
        <v>905</v>
      </c>
      <c r="C33" s="34"/>
      <c r="D33" s="34"/>
      <c r="E33" s="34"/>
      <c r="F33" s="34"/>
      <c r="G33" s="34"/>
    </row>
    <row r="34" spans="1:7" ht="30" x14ac:dyDescent="0.25">
      <c r="A34" s="381"/>
      <c r="B34" s="382" t="s">
        <v>945</v>
      </c>
      <c r="C34" s="381" t="s">
        <v>946</v>
      </c>
      <c r="D34" s="381" t="s">
        <v>910</v>
      </c>
      <c r="E34" s="383" t="s">
        <v>947</v>
      </c>
      <c r="F34" s="384"/>
      <c r="G34" s="384"/>
    </row>
    <row r="35" spans="1:7" x14ac:dyDescent="0.25">
      <c r="A35" s="25" t="s">
        <v>948</v>
      </c>
      <c r="B35" s="89" t="s">
        <v>913</v>
      </c>
      <c r="C35" s="90" t="s">
        <v>918</v>
      </c>
      <c r="D35" s="90" t="s">
        <v>914</v>
      </c>
      <c r="E35" s="90" t="s">
        <v>949</v>
      </c>
      <c r="F35" s="88"/>
      <c r="G35" s="88"/>
    </row>
    <row r="36" spans="1:7" x14ac:dyDescent="0.25">
      <c r="A36" s="25" t="s">
        <v>950</v>
      </c>
      <c r="B36" s="39"/>
      <c r="C36" s="25"/>
      <c r="D36" s="25"/>
      <c r="E36" s="25"/>
      <c r="F36" s="25"/>
      <c r="G36" s="25"/>
    </row>
    <row r="37" spans="1:7" x14ac:dyDescent="0.25">
      <c r="A37" s="25" t="s">
        <v>951</v>
      </c>
      <c r="B37" s="39"/>
      <c r="C37" s="25"/>
      <c r="D37" s="25"/>
      <c r="E37" s="25"/>
      <c r="F37" s="25"/>
      <c r="G37" s="25"/>
    </row>
    <row r="38" spans="1:7" x14ac:dyDescent="0.25">
      <c r="A38" s="25" t="s">
        <v>952</v>
      </c>
      <c r="B38" s="39"/>
      <c r="C38" s="25"/>
      <c r="D38" s="25"/>
      <c r="E38" s="25"/>
      <c r="F38" s="25"/>
      <c r="G38" s="25"/>
    </row>
    <row r="39" spans="1:7" x14ac:dyDescent="0.25">
      <c r="A39" s="25" t="s">
        <v>953</v>
      </c>
      <c r="B39" s="39"/>
      <c r="C39" s="25"/>
      <c r="D39" s="25"/>
      <c r="E39" s="25"/>
      <c r="F39" s="25"/>
      <c r="G39" s="25"/>
    </row>
    <row r="40" spans="1:7" x14ac:dyDescent="0.25">
      <c r="A40" s="25" t="s">
        <v>954</v>
      </c>
      <c r="B40" s="39"/>
      <c r="C40" s="25"/>
      <c r="D40" s="25"/>
      <c r="E40" s="25"/>
      <c r="F40" s="25"/>
      <c r="G40" s="25"/>
    </row>
    <row r="41" spans="1:7" x14ac:dyDescent="0.25">
      <c r="A41" s="25" t="s">
        <v>955</v>
      </c>
      <c r="B41" s="39"/>
      <c r="C41" s="25"/>
      <c r="D41" s="25"/>
      <c r="E41" s="25"/>
      <c r="F41" s="25"/>
      <c r="G41" s="25"/>
    </row>
    <row r="42" spans="1:7" x14ac:dyDescent="0.25">
      <c r="A42" s="25" t="s">
        <v>956</v>
      </c>
      <c r="B42" s="39"/>
      <c r="C42" s="25"/>
      <c r="D42" s="25"/>
      <c r="E42" s="25"/>
      <c r="F42" s="25"/>
      <c r="G42" s="25"/>
    </row>
    <row r="43" spans="1:7" x14ac:dyDescent="0.25">
      <c r="A43" s="25" t="s">
        <v>957</v>
      </c>
      <c r="B43" s="39"/>
      <c r="C43" s="25"/>
      <c r="D43" s="25"/>
      <c r="E43" s="25"/>
      <c r="F43" s="25"/>
      <c r="G43" s="25"/>
    </row>
    <row r="44" spans="1:7" x14ac:dyDescent="0.25">
      <c r="A44" s="25" t="s">
        <v>958</v>
      </c>
      <c r="B44" s="39"/>
      <c r="C44" s="25"/>
      <c r="D44" s="25"/>
      <c r="E44" s="25"/>
      <c r="F44" s="25"/>
      <c r="G44" s="25"/>
    </row>
    <row r="45" spans="1:7" x14ac:dyDescent="0.25">
      <c r="A45" s="25" t="s">
        <v>959</v>
      </c>
      <c r="B45" s="39"/>
      <c r="C45" s="25"/>
      <c r="D45" s="25"/>
      <c r="E45" s="25"/>
      <c r="F45" s="25"/>
      <c r="G45" s="25"/>
    </row>
    <row r="46" spans="1:7" x14ac:dyDescent="0.25">
      <c r="A46" s="25" t="s">
        <v>960</v>
      </c>
      <c r="B46" s="39"/>
      <c r="C46" s="25"/>
      <c r="D46" s="25"/>
      <c r="E46" s="25"/>
      <c r="F46" s="25"/>
      <c r="G46" s="25"/>
    </row>
    <row r="47" spans="1:7" x14ac:dyDescent="0.25">
      <c r="A47" s="25" t="s">
        <v>961</v>
      </c>
      <c r="B47" s="39"/>
      <c r="C47" s="25"/>
      <c r="D47" s="25"/>
      <c r="E47" s="25"/>
      <c r="F47" s="25"/>
      <c r="G47" s="25"/>
    </row>
    <row r="48" spans="1:7" x14ac:dyDescent="0.25">
      <c r="A48" s="25" t="s">
        <v>962</v>
      </c>
      <c r="B48" s="39"/>
      <c r="C48" s="25"/>
      <c r="D48" s="25"/>
      <c r="E48" s="25"/>
      <c r="F48" s="25"/>
      <c r="G48" s="25"/>
    </row>
    <row r="49" spans="1:7" x14ac:dyDescent="0.25">
      <c r="A49" s="25" t="s">
        <v>963</v>
      </c>
      <c r="B49" s="39"/>
      <c r="C49" s="25"/>
      <c r="D49" s="25"/>
      <c r="E49" s="25"/>
      <c r="F49" s="25"/>
      <c r="G49" s="25"/>
    </row>
    <row r="50" spans="1:7" x14ac:dyDescent="0.25">
      <c r="A50" s="25" t="s">
        <v>964</v>
      </c>
      <c r="B50" s="39"/>
      <c r="C50" s="25"/>
      <c r="D50" s="25"/>
      <c r="E50" s="25"/>
      <c r="F50" s="25"/>
      <c r="G50" s="25"/>
    </row>
    <row r="51" spans="1:7" x14ac:dyDescent="0.25">
      <c r="A51" s="25" t="s">
        <v>965</v>
      </c>
      <c r="B51" s="39"/>
      <c r="C51" s="25"/>
      <c r="D51" s="25"/>
      <c r="E51" s="25"/>
      <c r="F51" s="25"/>
      <c r="G51" s="25"/>
    </row>
    <row r="52" spans="1:7" x14ac:dyDescent="0.25">
      <c r="A52" s="25" t="s">
        <v>966</v>
      </c>
      <c r="B52" s="39"/>
      <c r="C52" s="25"/>
      <c r="D52" s="25"/>
      <c r="E52" s="25"/>
      <c r="F52" s="25"/>
      <c r="G52" s="25"/>
    </row>
    <row r="53" spans="1:7" x14ac:dyDescent="0.25">
      <c r="A53" s="25" t="s">
        <v>967</v>
      </c>
      <c r="B53" s="39"/>
      <c r="C53" s="25"/>
      <c r="D53" s="25"/>
      <c r="E53" s="25"/>
      <c r="F53" s="25"/>
      <c r="G53" s="25"/>
    </row>
    <row r="54" spans="1:7" x14ac:dyDescent="0.25">
      <c r="A54" s="25" t="s">
        <v>968</v>
      </c>
      <c r="B54" s="39"/>
      <c r="C54" s="25"/>
      <c r="D54" s="25"/>
      <c r="E54" s="25"/>
      <c r="F54" s="25"/>
      <c r="G54" s="25"/>
    </row>
    <row r="55" spans="1:7" x14ac:dyDescent="0.25">
      <c r="A55" s="25" t="s">
        <v>969</v>
      </c>
      <c r="B55" s="39"/>
      <c r="C55" s="25"/>
      <c r="D55" s="25"/>
      <c r="E55" s="25"/>
      <c r="F55" s="25"/>
      <c r="G55" s="25"/>
    </row>
    <row r="56" spans="1:7" x14ac:dyDescent="0.25">
      <c r="A56" s="25" t="s">
        <v>970</v>
      </c>
      <c r="B56" s="39"/>
      <c r="C56" s="25"/>
      <c r="D56" s="25"/>
      <c r="E56" s="25"/>
      <c r="F56" s="25"/>
      <c r="G56" s="25"/>
    </row>
    <row r="57" spans="1:7" x14ac:dyDescent="0.25">
      <c r="A57" s="25" t="s">
        <v>971</v>
      </c>
      <c r="B57" s="39"/>
      <c r="C57" s="25"/>
      <c r="D57" s="25"/>
      <c r="E57" s="25"/>
      <c r="F57" s="25"/>
      <c r="G57" s="25"/>
    </row>
    <row r="58" spans="1:7" x14ac:dyDescent="0.25">
      <c r="A58" s="25" t="s">
        <v>972</v>
      </c>
      <c r="B58" s="39"/>
      <c r="C58" s="25"/>
      <c r="D58" s="25"/>
      <c r="E58" s="25"/>
      <c r="F58" s="25"/>
      <c r="G58" s="25"/>
    </row>
    <row r="59" spans="1:7" x14ac:dyDescent="0.25">
      <c r="A59" s="25" t="s">
        <v>973</v>
      </c>
      <c r="B59" s="39"/>
      <c r="C59" s="25"/>
      <c r="D59" s="25"/>
      <c r="E59" s="25"/>
      <c r="F59" s="25"/>
      <c r="G59" s="25"/>
    </row>
    <row r="60" spans="1:7" hidden="1" outlineLevel="1" x14ac:dyDescent="0.25">
      <c r="A60" s="25" t="s">
        <v>974</v>
      </c>
      <c r="B60" s="39"/>
      <c r="C60" s="25"/>
      <c r="D60" s="25"/>
      <c r="E60" s="39"/>
      <c r="F60" s="39"/>
      <c r="G60" s="39"/>
    </row>
    <row r="61" spans="1:7" hidden="1" outlineLevel="1" x14ac:dyDescent="0.25">
      <c r="A61" s="25" t="s">
        <v>975</v>
      </c>
      <c r="B61" s="39"/>
      <c r="C61" s="25"/>
      <c r="D61" s="25"/>
      <c r="E61" s="39"/>
      <c r="F61" s="39"/>
      <c r="G61" s="39"/>
    </row>
    <row r="62" spans="1:7" hidden="1" outlineLevel="1" x14ac:dyDescent="0.25">
      <c r="A62" s="25" t="s">
        <v>976</v>
      </c>
      <c r="B62" s="39"/>
      <c r="C62" s="25"/>
      <c r="D62" s="25"/>
      <c r="E62" s="39"/>
      <c r="F62" s="39"/>
      <c r="G62" s="39"/>
    </row>
    <row r="63" spans="1:7" hidden="1" outlineLevel="1" x14ac:dyDescent="0.25">
      <c r="A63" s="25" t="s">
        <v>977</v>
      </c>
      <c r="B63" s="39"/>
      <c r="C63" s="25"/>
      <c r="D63" s="25"/>
      <c r="E63" s="39"/>
      <c r="F63" s="39"/>
      <c r="G63" s="39"/>
    </row>
    <row r="64" spans="1:7" hidden="1" outlineLevel="1" x14ac:dyDescent="0.25">
      <c r="A64" s="25" t="s">
        <v>978</v>
      </c>
      <c r="B64" s="39"/>
      <c r="C64" s="25"/>
      <c r="D64" s="25"/>
      <c r="E64" s="39"/>
      <c r="F64" s="39"/>
      <c r="G64" s="39"/>
    </row>
    <row r="65" spans="1:7" hidden="1" outlineLevel="1" x14ac:dyDescent="0.25">
      <c r="A65" s="25" t="s">
        <v>979</v>
      </c>
      <c r="B65" s="39"/>
      <c r="C65" s="25"/>
      <c r="D65" s="25"/>
      <c r="E65" s="39"/>
      <c r="F65" s="39"/>
      <c r="G65" s="39"/>
    </row>
    <row r="66" spans="1:7" hidden="1" outlineLevel="1" x14ac:dyDescent="0.25">
      <c r="A66" s="25" t="s">
        <v>980</v>
      </c>
      <c r="B66" s="39"/>
      <c r="C66" s="25"/>
      <c r="D66" s="25"/>
      <c r="E66" s="39"/>
      <c r="F66" s="39"/>
      <c r="G66" s="39"/>
    </row>
    <row r="67" spans="1:7" hidden="1" outlineLevel="1" x14ac:dyDescent="0.25">
      <c r="A67" s="25" t="s">
        <v>981</v>
      </c>
      <c r="B67" s="39"/>
      <c r="C67" s="25"/>
      <c r="D67" s="25"/>
      <c r="E67" s="39"/>
      <c r="F67" s="39"/>
      <c r="G67" s="39"/>
    </row>
    <row r="68" spans="1:7" hidden="1" outlineLevel="1" x14ac:dyDescent="0.25">
      <c r="A68" s="25" t="s">
        <v>982</v>
      </c>
      <c r="B68" s="39"/>
      <c r="C68" s="25"/>
      <c r="D68" s="25"/>
      <c r="E68" s="39"/>
      <c r="F68" s="39"/>
      <c r="G68" s="39"/>
    </row>
    <row r="69" spans="1:7" hidden="1" outlineLevel="1" x14ac:dyDescent="0.25">
      <c r="A69" s="25" t="s">
        <v>983</v>
      </c>
      <c r="B69" s="39"/>
      <c r="C69" s="25"/>
      <c r="D69" s="25"/>
      <c r="E69" s="39"/>
      <c r="F69" s="39"/>
      <c r="G69" s="39"/>
    </row>
    <row r="70" spans="1:7" hidden="1" outlineLevel="1" x14ac:dyDescent="0.25">
      <c r="A70" s="25" t="s">
        <v>984</v>
      </c>
      <c r="B70" s="39"/>
      <c r="C70" s="25"/>
      <c r="D70" s="25"/>
      <c r="E70" s="39"/>
      <c r="F70" s="39"/>
      <c r="G70" s="39"/>
    </row>
    <row r="71" spans="1:7" hidden="1" outlineLevel="1" x14ac:dyDescent="0.25">
      <c r="A71" s="25" t="s">
        <v>985</v>
      </c>
      <c r="B71" s="39"/>
      <c r="C71" s="25"/>
      <c r="D71" s="25"/>
      <c r="E71" s="39"/>
      <c r="F71" s="39"/>
      <c r="G71" s="39"/>
    </row>
    <row r="72" spans="1:7" hidden="1" outlineLevel="1" x14ac:dyDescent="0.25">
      <c r="A72" s="25" t="s">
        <v>986</v>
      </c>
      <c r="B72" s="39"/>
      <c r="C72" s="25"/>
      <c r="D72" s="25"/>
      <c r="E72" s="39"/>
      <c r="F72" s="39"/>
      <c r="G72" s="39"/>
    </row>
    <row r="73" spans="1:7" ht="37.5" collapsed="1" x14ac:dyDescent="0.25">
      <c r="A73" s="34"/>
      <c r="B73" s="33" t="s">
        <v>906</v>
      </c>
      <c r="C73" s="34"/>
      <c r="D73" s="34"/>
      <c r="E73" s="34"/>
      <c r="F73" s="34"/>
      <c r="G73" s="34"/>
    </row>
    <row r="74" spans="1:7" x14ac:dyDescent="0.25">
      <c r="A74" s="381"/>
      <c r="B74" s="382" t="s">
        <v>546</v>
      </c>
      <c r="C74" s="381" t="s">
        <v>987</v>
      </c>
      <c r="D74" s="381"/>
      <c r="E74" s="383"/>
      <c r="F74" s="384"/>
      <c r="G74" s="384"/>
    </row>
    <row r="75" spans="1:7" x14ac:dyDescent="0.25">
      <c r="A75" s="25" t="s">
        <v>988</v>
      </c>
      <c r="B75" s="25" t="s">
        <v>989</v>
      </c>
      <c r="C75" s="42">
        <v>65.904762658273853</v>
      </c>
      <c r="D75" s="25"/>
      <c r="E75" s="25"/>
      <c r="F75" s="25"/>
      <c r="G75" s="25"/>
    </row>
    <row r="76" spans="1:7" x14ac:dyDescent="0.25">
      <c r="A76" s="25" t="s">
        <v>990</v>
      </c>
      <c r="B76" s="25" t="s">
        <v>991</v>
      </c>
      <c r="C76" s="42">
        <v>135.55572259290994</v>
      </c>
      <c r="D76" s="25"/>
      <c r="E76" s="25"/>
      <c r="F76" s="25"/>
      <c r="G76" s="25"/>
    </row>
    <row r="77" spans="1:7" hidden="1" outlineLevel="1" x14ac:dyDescent="0.25">
      <c r="A77" s="25" t="s">
        <v>992</v>
      </c>
      <c r="B77" s="25"/>
      <c r="C77" s="25"/>
      <c r="D77" s="25"/>
      <c r="E77" s="25"/>
      <c r="F77" s="25"/>
      <c r="G77" s="25"/>
    </row>
    <row r="78" spans="1:7" hidden="1" outlineLevel="1" x14ac:dyDescent="0.25">
      <c r="A78" s="25" t="s">
        <v>993</v>
      </c>
      <c r="B78" s="25"/>
      <c r="C78" s="25"/>
      <c r="D78" s="25"/>
      <c r="E78" s="25"/>
      <c r="F78" s="25"/>
      <c r="G78" s="25"/>
    </row>
    <row r="79" spans="1:7" hidden="1" outlineLevel="1" x14ac:dyDescent="0.25">
      <c r="A79" s="25" t="s">
        <v>994</v>
      </c>
      <c r="B79" s="25"/>
      <c r="C79" s="25"/>
      <c r="D79" s="25"/>
      <c r="E79" s="25"/>
      <c r="F79" s="25"/>
      <c r="G79" s="25"/>
    </row>
    <row r="80" spans="1:7" hidden="1" outlineLevel="1" x14ac:dyDescent="0.25">
      <c r="A80" s="25" t="s">
        <v>995</v>
      </c>
      <c r="B80" s="25"/>
      <c r="C80" s="25"/>
      <c r="D80" s="25"/>
      <c r="E80" s="25"/>
      <c r="F80" s="25"/>
      <c r="G80" s="25"/>
    </row>
    <row r="81" spans="1:7" ht="30" collapsed="1" x14ac:dyDescent="0.25">
      <c r="A81" s="381"/>
      <c r="B81" s="382" t="s">
        <v>996</v>
      </c>
      <c r="C81" s="381" t="s">
        <v>997</v>
      </c>
      <c r="D81" s="381" t="s">
        <v>998</v>
      </c>
      <c r="E81" s="383" t="s">
        <v>561</v>
      </c>
      <c r="F81" s="384" t="s">
        <v>999</v>
      </c>
      <c r="G81" s="384" t="s">
        <v>1000</v>
      </c>
    </row>
    <row r="82" spans="1:7" x14ac:dyDescent="0.25">
      <c r="A82" s="25" t="s">
        <v>1001</v>
      </c>
      <c r="B82" s="25" t="s">
        <v>1002</v>
      </c>
      <c r="C82" s="25"/>
      <c r="D82" s="25"/>
      <c r="E82" s="247">
        <v>0</v>
      </c>
      <c r="F82" s="25"/>
      <c r="G82" s="247">
        <v>0</v>
      </c>
    </row>
    <row r="83" spans="1:7" x14ac:dyDescent="0.25">
      <c r="A83" s="25" t="s">
        <v>1003</v>
      </c>
      <c r="B83" s="25" t="s">
        <v>1004</v>
      </c>
      <c r="C83" s="25"/>
      <c r="D83" s="25"/>
      <c r="E83" s="247">
        <v>0</v>
      </c>
      <c r="F83" s="25"/>
      <c r="G83" s="247">
        <v>0</v>
      </c>
    </row>
    <row r="84" spans="1:7" x14ac:dyDescent="0.25">
      <c r="A84" s="25" t="s">
        <v>1005</v>
      </c>
      <c r="B84" s="25" t="s">
        <v>1006</v>
      </c>
      <c r="C84" s="25"/>
      <c r="D84" s="25"/>
      <c r="E84" s="247">
        <v>0</v>
      </c>
      <c r="F84" s="25"/>
      <c r="G84" s="247">
        <v>0</v>
      </c>
    </row>
    <row r="85" spans="1:7" x14ac:dyDescent="0.25">
      <c r="A85" s="25" t="s">
        <v>1007</v>
      </c>
      <c r="B85" s="25" t="s">
        <v>1008</v>
      </c>
      <c r="C85" s="25"/>
      <c r="D85" s="25"/>
      <c r="E85" s="247">
        <v>0</v>
      </c>
      <c r="F85" s="25"/>
      <c r="G85" s="247">
        <v>0</v>
      </c>
    </row>
    <row r="86" spans="1:7" x14ac:dyDescent="0.25">
      <c r="A86" s="25" t="s">
        <v>1009</v>
      </c>
      <c r="B86" s="25" t="s">
        <v>1010</v>
      </c>
      <c r="C86" s="25"/>
      <c r="D86" s="25"/>
      <c r="E86" s="247">
        <v>0</v>
      </c>
      <c r="F86" s="25"/>
      <c r="G86" s="247">
        <v>0</v>
      </c>
    </row>
    <row r="87" spans="1:7" hidden="1" outlineLevel="1" x14ac:dyDescent="0.25">
      <c r="A87" s="25" t="s">
        <v>1011</v>
      </c>
      <c r="B87" s="25"/>
      <c r="C87" s="25"/>
      <c r="D87" s="25"/>
      <c r="E87" s="25"/>
      <c r="F87" s="25"/>
      <c r="G87" s="25"/>
    </row>
    <row r="88" spans="1:7" hidden="1" outlineLevel="1" x14ac:dyDescent="0.25">
      <c r="A88" s="25" t="s">
        <v>1012</v>
      </c>
      <c r="B88" s="25"/>
      <c r="C88" s="25"/>
      <c r="D88" s="25"/>
      <c r="E88" s="25"/>
      <c r="F88" s="25"/>
      <c r="G88" s="25"/>
    </row>
    <row r="89" spans="1:7" hidden="1" outlineLevel="1" x14ac:dyDescent="0.25">
      <c r="A89" s="25" t="s">
        <v>1013</v>
      </c>
      <c r="B89" s="25"/>
      <c r="C89" s="25"/>
      <c r="D89" s="25"/>
      <c r="E89" s="25"/>
      <c r="F89" s="25"/>
      <c r="G89" s="25"/>
    </row>
    <row r="90" spans="1:7" hidden="1" outlineLevel="1" x14ac:dyDescent="0.25">
      <c r="A90" s="25" t="s">
        <v>1014</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25" zoomScale="80" zoomScaleNormal="80" workbookViewId="0">
      <selection activeCell="G60" sqref="G60"/>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91"/>
      <c r="B1" s="92" t="s">
        <v>1015</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1016</v>
      </c>
      <c r="C3" s="97" t="s">
        <v>3</v>
      </c>
      <c r="D3" s="98"/>
      <c r="E3" s="99"/>
      <c r="F3" s="95"/>
      <c r="G3" s="95"/>
      <c r="H3" s="95"/>
      <c r="I3" s="95"/>
      <c r="J3" s="95"/>
    </row>
    <row r="4" spans="1:10" x14ac:dyDescent="0.25">
      <c r="A4" s="94"/>
      <c r="B4" s="96" t="s">
        <v>1017</v>
      </c>
      <c r="C4" s="354">
        <v>45838</v>
      </c>
      <c r="D4" s="95" t="s">
        <v>1018</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1019</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1020</v>
      </c>
      <c r="B10" s="102" t="s">
        <v>1021</v>
      </c>
      <c r="C10" s="103"/>
      <c r="D10" s="103"/>
      <c r="E10" s="104" t="s">
        <v>1022</v>
      </c>
      <c r="F10" s="105"/>
      <c r="G10" s="105"/>
      <c r="H10" s="106"/>
      <c r="I10" s="95"/>
      <c r="J10" s="95"/>
    </row>
    <row r="11" spans="1:10" x14ac:dyDescent="0.25">
      <c r="A11" s="94"/>
      <c r="B11" s="107" t="s">
        <v>1023</v>
      </c>
      <c r="C11" s="108"/>
      <c r="D11" s="108"/>
      <c r="E11" s="109" t="s">
        <v>1022</v>
      </c>
      <c r="F11" s="110"/>
      <c r="G11" s="110"/>
      <c r="H11" s="111"/>
      <c r="I11" s="95"/>
      <c r="J11" s="95"/>
    </row>
    <row r="12" spans="1:10" x14ac:dyDescent="0.25">
      <c r="A12" s="94"/>
      <c r="B12" s="112" t="s">
        <v>1024</v>
      </c>
      <c r="C12" s="113"/>
      <c r="D12" s="113"/>
      <c r="E12" s="114" t="s">
        <v>1025</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1026</v>
      </c>
      <c r="B15" s="120"/>
      <c r="C15" s="120"/>
      <c r="D15" s="120"/>
      <c r="E15" s="121"/>
      <c r="F15" s="122" t="s">
        <v>1027</v>
      </c>
      <c r="G15" s="123" t="s">
        <v>1028</v>
      </c>
      <c r="H15" s="124" t="s">
        <v>1029</v>
      </c>
      <c r="I15" s="95"/>
      <c r="J15" s="95"/>
    </row>
    <row r="16" spans="1:10" x14ac:dyDescent="0.25">
      <c r="A16" s="94"/>
      <c r="B16" s="125" t="s">
        <v>1030</v>
      </c>
      <c r="C16" s="126"/>
      <c r="D16" s="126"/>
      <c r="E16" s="127" t="s">
        <v>1031</v>
      </c>
      <c r="F16" s="331" t="s">
        <v>1032</v>
      </c>
      <c r="G16" s="332" t="s">
        <v>373</v>
      </c>
      <c r="H16" s="333" t="s">
        <v>1033</v>
      </c>
      <c r="I16" s="95"/>
      <c r="J16" s="95"/>
    </row>
    <row r="17" spans="1:10" x14ac:dyDescent="0.25">
      <c r="A17" s="94"/>
      <c r="B17" s="125"/>
      <c r="C17" s="126"/>
      <c r="D17" s="126"/>
      <c r="E17" s="128" t="s">
        <v>1034</v>
      </c>
      <c r="F17" s="334" t="s">
        <v>1035</v>
      </c>
      <c r="G17" s="332" t="s">
        <v>373</v>
      </c>
      <c r="H17" s="333" t="s">
        <v>1033</v>
      </c>
      <c r="I17" s="95"/>
      <c r="J17" s="95"/>
    </row>
    <row r="18" spans="1:10" x14ac:dyDescent="0.25">
      <c r="A18" s="94"/>
      <c r="B18" s="112"/>
      <c r="C18" s="113"/>
      <c r="D18" s="113"/>
      <c r="E18" s="129" t="s">
        <v>1036</v>
      </c>
      <c r="F18" s="335" t="s">
        <v>1037</v>
      </c>
      <c r="G18" s="336" t="s">
        <v>373</v>
      </c>
      <c r="H18" s="342" t="s">
        <v>1033</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1038</v>
      </c>
      <c r="B21" s="95"/>
      <c r="C21" s="95"/>
      <c r="D21" s="95"/>
      <c r="E21" s="131"/>
      <c r="F21" s="132" t="s">
        <v>1027</v>
      </c>
      <c r="G21" s="133" t="s">
        <v>1039</v>
      </c>
      <c r="H21" s="134" t="s">
        <v>1029</v>
      </c>
      <c r="I21" s="95"/>
      <c r="J21" s="95"/>
    </row>
    <row r="22" spans="1:10" x14ac:dyDescent="0.25">
      <c r="A22" s="95"/>
      <c r="B22" s="102" t="s">
        <v>1040</v>
      </c>
      <c r="C22" s="103"/>
      <c r="D22" s="103"/>
      <c r="E22" s="135" t="s">
        <v>1031</v>
      </c>
      <c r="F22" s="337" t="s">
        <v>844</v>
      </c>
      <c r="G22" s="338" t="s">
        <v>844</v>
      </c>
      <c r="H22" s="339" t="s">
        <v>844</v>
      </c>
      <c r="I22" s="95"/>
      <c r="J22" s="95"/>
    </row>
    <row r="23" spans="1:10" x14ac:dyDescent="0.25">
      <c r="A23" s="94"/>
      <c r="B23" s="125"/>
      <c r="C23" s="126"/>
      <c r="D23" s="126"/>
      <c r="E23" s="128" t="s">
        <v>1034</v>
      </c>
      <c r="F23" s="334" t="s">
        <v>844</v>
      </c>
      <c r="G23" s="332" t="s">
        <v>844</v>
      </c>
      <c r="H23" s="340" t="s">
        <v>844</v>
      </c>
      <c r="I23" s="95"/>
      <c r="J23" s="95"/>
    </row>
    <row r="24" spans="1:10" x14ac:dyDescent="0.25">
      <c r="A24" s="94"/>
      <c r="B24" s="112"/>
      <c r="C24" s="113"/>
      <c r="D24" s="113"/>
      <c r="E24" s="129" t="s">
        <v>1036</v>
      </c>
      <c r="F24" s="335" t="s">
        <v>844</v>
      </c>
      <c r="G24" s="341" t="s">
        <v>844</v>
      </c>
      <c r="H24" s="342" t="s">
        <v>844</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1041</v>
      </c>
      <c r="B27" s="102" t="s">
        <v>1042</v>
      </c>
      <c r="C27" s="137"/>
      <c r="D27" s="138">
        <v>0.13400000000000001</v>
      </c>
      <c r="E27" s="95"/>
      <c r="F27" s="139"/>
      <c r="G27" s="95"/>
      <c r="H27" s="95"/>
      <c r="I27" s="95"/>
      <c r="J27" s="95"/>
    </row>
    <row r="28" spans="1:10" x14ac:dyDescent="0.25">
      <c r="A28" s="94"/>
      <c r="B28" s="112"/>
      <c r="C28" s="140" t="s">
        <v>1043</v>
      </c>
      <c r="D28" s="141">
        <v>45777</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1044</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1045</v>
      </c>
      <c r="B33" s="142" t="s">
        <v>1046</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1047</v>
      </c>
      <c r="G35" s="144"/>
      <c r="H35" s="143"/>
      <c r="I35" s="143"/>
      <c r="J35" s="143"/>
    </row>
    <row r="36" spans="1:10" x14ac:dyDescent="0.25">
      <c r="A36" s="130"/>
      <c r="B36" s="142"/>
      <c r="C36" s="100"/>
      <c r="D36" s="143"/>
      <c r="E36" s="145" t="s">
        <v>1048</v>
      </c>
      <c r="F36" s="146" t="s">
        <v>1049</v>
      </c>
      <c r="G36" s="144"/>
      <c r="H36" s="143"/>
      <c r="I36" s="143"/>
      <c r="J36" s="143"/>
    </row>
    <row r="37" spans="1:10" x14ac:dyDescent="0.25">
      <c r="A37" s="130"/>
      <c r="B37" s="102" t="s">
        <v>1050</v>
      </c>
      <c r="C37" s="147" t="s">
        <v>1051</v>
      </c>
      <c r="D37" s="148"/>
      <c r="E37" s="283">
        <v>17048.832537557049</v>
      </c>
      <c r="F37" s="284">
        <v>697.50216252099995</v>
      </c>
      <c r="G37" s="149"/>
      <c r="H37" s="95"/>
      <c r="I37" s="95"/>
      <c r="J37" s="95"/>
    </row>
    <row r="38" spans="1:10" x14ac:dyDescent="0.25">
      <c r="A38" s="130"/>
      <c r="B38" s="125"/>
      <c r="C38" s="150" t="s">
        <v>1052</v>
      </c>
      <c r="D38" s="151"/>
      <c r="E38" s="285"/>
      <c r="F38" s="286"/>
      <c r="G38" s="149"/>
      <c r="H38" s="95"/>
      <c r="I38" s="95"/>
      <c r="J38" s="95"/>
    </row>
    <row r="39" spans="1:10" x14ac:dyDescent="0.25">
      <c r="A39" s="130"/>
      <c r="B39" s="125"/>
      <c r="C39" s="150" t="s">
        <v>1053</v>
      </c>
      <c r="D39" s="151"/>
      <c r="E39" s="285"/>
      <c r="F39" s="287"/>
      <c r="G39" s="149"/>
      <c r="H39" s="95"/>
      <c r="I39" s="95"/>
      <c r="J39" s="95"/>
    </row>
    <row r="40" spans="1:10" x14ac:dyDescent="0.25">
      <c r="A40" s="130"/>
      <c r="B40" s="112"/>
      <c r="C40" s="152" t="s">
        <v>1054</v>
      </c>
      <c r="D40" s="153"/>
      <c r="E40" s="288">
        <v>354.51847253566552</v>
      </c>
      <c r="F40" s="289"/>
      <c r="G40" s="149"/>
      <c r="H40" s="95"/>
      <c r="I40" s="95"/>
      <c r="J40" s="95"/>
    </row>
    <row r="41" spans="1:10" x14ac:dyDescent="0.25">
      <c r="A41" s="130"/>
      <c r="B41" s="154"/>
      <c r="C41" s="155" t="s">
        <v>106</v>
      </c>
      <c r="D41" s="156"/>
      <c r="E41" s="290">
        <f>E37+E40</f>
        <v>17403.351010092716</v>
      </c>
      <c r="F41" s="290">
        <f>F37</f>
        <v>697.50216252099995</v>
      </c>
      <c r="G41" s="149"/>
      <c r="H41" s="95"/>
      <c r="I41" s="95"/>
      <c r="J41" s="95"/>
    </row>
    <row r="42" spans="1:10" x14ac:dyDescent="0.25">
      <c r="A42" s="130"/>
      <c r="B42" s="95"/>
      <c r="C42" s="95"/>
      <c r="D42" s="95"/>
      <c r="E42" s="95"/>
      <c r="F42" s="95"/>
      <c r="G42" s="95"/>
      <c r="H42" s="95"/>
      <c r="I42" s="95"/>
      <c r="J42" s="95"/>
    </row>
    <row r="43" spans="1:10" x14ac:dyDescent="0.25">
      <c r="A43" s="130"/>
      <c r="B43" s="154" t="s">
        <v>1055</v>
      </c>
      <c r="C43" s="156"/>
      <c r="D43" s="157"/>
      <c r="E43" s="291">
        <v>12150</v>
      </c>
      <c r="F43" s="95"/>
      <c r="G43" s="95"/>
      <c r="H43" s="95"/>
      <c r="I43" s="95"/>
      <c r="J43" s="95"/>
    </row>
    <row r="44" spans="1:10" x14ac:dyDescent="0.25">
      <c r="A44" s="130"/>
      <c r="B44" s="95"/>
      <c r="C44" s="95"/>
      <c r="D44" s="95"/>
      <c r="E44" s="95"/>
      <c r="F44" s="95"/>
      <c r="G44" s="95"/>
      <c r="H44" s="95"/>
      <c r="I44" s="95"/>
      <c r="J44" s="95"/>
    </row>
    <row r="45" spans="1:10" x14ac:dyDescent="0.25">
      <c r="A45" s="130" t="s">
        <v>1056</v>
      </c>
      <c r="B45" s="142" t="s">
        <v>1057</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1027</v>
      </c>
      <c r="F47" s="123" t="s">
        <v>1028</v>
      </c>
      <c r="G47" s="160" t="s">
        <v>1029</v>
      </c>
      <c r="H47" s="95"/>
      <c r="I47" s="95"/>
      <c r="J47" s="95"/>
    </row>
    <row r="48" spans="1:10" x14ac:dyDescent="0.25">
      <c r="A48" s="130"/>
      <c r="B48" s="102" t="s">
        <v>1058</v>
      </c>
      <c r="C48" s="103"/>
      <c r="D48" s="407" t="s">
        <v>1031</v>
      </c>
      <c r="E48" s="404" t="s">
        <v>844</v>
      </c>
      <c r="F48" s="343" t="s">
        <v>844</v>
      </c>
      <c r="G48" s="344" t="s">
        <v>844</v>
      </c>
      <c r="H48" s="95"/>
      <c r="I48" s="95"/>
      <c r="J48" s="95"/>
    </row>
    <row r="49" spans="1:10" x14ac:dyDescent="0.25">
      <c r="A49" s="130"/>
      <c r="B49" s="125"/>
      <c r="C49" s="126"/>
      <c r="D49" s="408" t="s">
        <v>1034</v>
      </c>
      <c r="E49" s="405" t="s">
        <v>1059</v>
      </c>
      <c r="F49" s="332" t="s">
        <v>373</v>
      </c>
      <c r="G49" s="340" t="s">
        <v>1033</v>
      </c>
      <c r="H49" s="95"/>
      <c r="I49" s="95"/>
      <c r="J49" s="95"/>
    </row>
    <row r="50" spans="1:10" x14ac:dyDescent="0.25">
      <c r="A50" s="130"/>
      <c r="B50" s="112"/>
      <c r="C50" s="113"/>
      <c r="D50" s="409" t="s">
        <v>1036</v>
      </c>
      <c r="E50" s="406" t="s">
        <v>844</v>
      </c>
      <c r="F50" s="343" t="s">
        <v>844</v>
      </c>
      <c r="G50" s="344" t="s">
        <v>844</v>
      </c>
      <c r="H50" s="95"/>
      <c r="I50" s="95"/>
      <c r="J50" s="95"/>
    </row>
    <row r="51" spans="1:10" x14ac:dyDescent="0.25">
      <c r="A51" s="130"/>
      <c r="B51" s="95"/>
      <c r="C51" s="95"/>
      <c r="D51" s="95"/>
      <c r="E51" s="95"/>
      <c r="F51" s="95"/>
      <c r="G51" s="95"/>
      <c r="H51" s="95"/>
      <c r="I51" s="95"/>
      <c r="J51" s="95"/>
    </row>
    <row r="52" spans="1:10" x14ac:dyDescent="0.25">
      <c r="A52" s="130" t="s">
        <v>1060</v>
      </c>
      <c r="B52" s="142" t="s">
        <v>1061</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1062</v>
      </c>
      <c r="C54" s="156"/>
      <c r="D54" s="157"/>
      <c r="E54" s="124" t="s">
        <v>1063</v>
      </c>
      <c r="F54" s="95"/>
      <c r="G54" s="95"/>
      <c r="H54" s="95"/>
      <c r="I54" s="95"/>
      <c r="J54" s="95"/>
    </row>
    <row r="55" spans="1:10" x14ac:dyDescent="0.25">
      <c r="A55" s="130"/>
      <c r="B55" s="107" t="s">
        <v>1064</v>
      </c>
      <c r="C55" s="108"/>
      <c r="D55" s="164"/>
      <c r="E55" s="292">
        <v>342.98513108999998</v>
      </c>
      <c r="F55" s="95"/>
      <c r="G55" s="95"/>
      <c r="H55" s="95"/>
      <c r="I55" s="95"/>
      <c r="J55" s="95"/>
    </row>
    <row r="56" spans="1:10" x14ac:dyDescent="0.25">
      <c r="A56" s="130"/>
      <c r="B56" s="107" t="s">
        <v>1065</v>
      </c>
      <c r="C56" s="108"/>
      <c r="D56" s="164"/>
      <c r="E56" s="292"/>
      <c r="F56" s="165"/>
      <c r="G56" s="166"/>
      <c r="H56" s="95"/>
      <c r="I56" s="95"/>
      <c r="J56" s="95"/>
    </row>
    <row r="57" spans="1:10" x14ac:dyDescent="0.25">
      <c r="A57" s="130"/>
      <c r="B57" s="167" t="s">
        <v>1066</v>
      </c>
      <c r="C57" s="168"/>
      <c r="D57" s="169"/>
      <c r="E57" s="293">
        <f>E58-E55</f>
        <v>96.05120359999944</v>
      </c>
      <c r="F57" s="165"/>
      <c r="G57" s="166"/>
      <c r="H57" s="95"/>
      <c r="I57" s="95"/>
      <c r="J57" s="95"/>
    </row>
    <row r="58" spans="1:10" x14ac:dyDescent="0.25">
      <c r="A58" s="130"/>
      <c r="B58" s="154"/>
      <c r="C58" s="156"/>
      <c r="D58" s="170" t="s">
        <v>1067</v>
      </c>
      <c r="E58" s="294">
        <f>E62-E61</f>
        <v>439.03633468999942</v>
      </c>
      <c r="F58" s="165"/>
      <c r="G58" s="166"/>
      <c r="H58" s="95"/>
      <c r="I58" s="95"/>
      <c r="J58" s="95"/>
    </row>
    <row r="59" spans="1:10" x14ac:dyDescent="0.25">
      <c r="A59" s="130"/>
      <c r="B59" s="171" t="s">
        <v>1055</v>
      </c>
      <c r="C59" s="172"/>
      <c r="D59" s="173"/>
      <c r="E59" s="295">
        <v>12197.040328900001</v>
      </c>
      <c r="F59" s="165"/>
      <c r="G59" s="166"/>
      <c r="H59" s="95"/>
      <c r="I59" s="95"/>
      <c r="J59" s="95"/>
    </row>
    <row r="60" spans="1:10" x14ac:dyDescent="0.25">
      <c r="A60" s="130"/>
      <c r="B60" s="174" t="s">
        <v>1068</v>
      </c>
      <c r="C60" s="175"/>
      <c r="D60" s="176"/>
      <c r="E60" s="296">
        <v>3.1680416600000001</v>
      </c>
      <c r="F60" s="165"/>
      <c r="G60" s="166"/>
      <c r="H60" s="95"/>
      <c r="I60" s="95"/>
      <c r="J60" s="95"/>
    </row>
    <row r="61" spans="1:10" x14ac:dyDescent="0.25">
      <c r="A61" s="130"/>
      <c r="B61" s="154"/>
      <c r="C61" s="156"/>
      <c r="D61" s="170" t="s">
        <v>1069</v>
      </c>
      <c r="E61" s="294">
        <f>E59+E60</f>
        <v>12200.20837056</v>
      </c>
      <c r="F61" s="165"/>
      <c r="G61" s="166"/>
      <c r="H61" s="95"/>
      <c r="I61" s="95"/>
      <c r="J61" s="95"/>
    </row>
    <row r="62" spans="1:10" x14ac:dyDescent="0.25">
      <c r="A62" s="130"/>
      <c r="B62" s="163" t="s">
        <v>1070</v>
      </c>
      <c r="C62" s="156"/>
      <c r="D62" s="157"/>
      <c r="E62" s="294">
        <v>12639.244705249999</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1071</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1072</v>
      </c>
      <c r="B67" s="142" t="s">
        <v>1073</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1074</v>
      </c>
      <c r="E69" s="185" t="s">
        <v>80</v>
      </c>
      <c r="F69" s="124" t="s">
        <v>1075</v>
      </c>
      <c r="G69" s="95"/>
      <c r="H69" s="95"/>
      <c r="I69" s="183"/>
      <c r="J69" s="95"/>
    </row>
    <row r="70" spans="1:10" x14ac:dyDescent="0.25">
      <c r="A70" s="94"/>
      <c r="B70" s="125" t="s">
        <v>1076</v>
      </c>
      <c r="C70" s="126"/>
      <c r="D70" s="297">
        <v>5.9126794323220047</v>
      </c>
      <c r="E70" s="297">
        <v>6.0686326164533098</v>
      </c>
      <c r="F70" s="186" t="s">
        <v>1077</v>
      </c>
      <c r="G70" s="187"/>
      <c r="H70" s="95"/>
      <c r="I70" s="183"/>
      <c r="J70" s="95"/>
    </row>
    <row r="71" spans="1:10" x14ac:dyDescent="0.25">
      <c r="A71" s="94"/>
      <c r="B71" s="107" t="s">
        <v>1078</v>
      </c>
      <c r="C71" s="108"/>
      <c r="D71" s="298"/>
      <c r="E71" s="298"/>
      <c r="F71" s="188"/>
      <c r="G71" s="95"/>
      <c r="H71" s="95"/>
      <c r="I71" s="183"/>
      <c r="J71" s="95"/>
    </row>
    <row r="72" spans="1:10" x14ac:dyDescent="0.25">
      <c r="A72" s="94"/>
      <c r="B72" s="107" t="s">
        <v>1079</v>
      </c>
      <c r="C72" s="189"/>
      <c r="D72" s="298"/>
      <c r="E72" s="298"/>
      <c r="F72" s="190"/>
      <c r="G72" s="95"/>
      <c r="H72" s="95"/>
      <c r="I72" s="183"/>
      <c r="J72" s="95"/>
    </row>
    <row r="73" spans="1:10" x14ac:dyDescent="0.25">
      <c r="A73" s="94"/>
      <c r="B73" s="125" t="s">
        <v>1054</v>
      </c>
      <c r="C73" s="126"/>
      <c r="D73" s="299">
        <f>E73</f>
        <v>0.23976183636368562</v>
      </c>
      <c r="E73" s="299">
        <v>0.23976183636368562</v>
      </c>
      <c r="F73" s="191" t="s">
        <v>1080</v>
      </c>
      <c r="G73" s="100"/>
      <c r="H73" s="95"/>
      <c r="I73" s="183"/>
      <c r="J73" s="95"/>
    </row>
    <row r="74" spans="1:10" x14ac:dyDescent="0.25">
      <c r="A74" s="94"/>
      <c r="B74" s="154"/>
      <c r="C74" s="155" t="s">
        <v>1081</v>
      </c>
      <c r="D74" s="300">
        <v>5.7971181200337272</v>
      </c>
      <c r="E74" s="300">
        <v>5.9498944283671902</v>
      </c>
      <c r="F74" s="192"/>
      <c r="G74" s="95"/>
      <c r="H74" s="95"/>
      <c r="I74" s="183"/>
      <c r="J74" s="95"/>
    </row>
    <row r="75" spans="1:10" x14ac:dyDescent="0.25">
      <c r="A75" s="94"/>
      <c r="B75" s="120"/>
      <c r="C75" s="193"/>
      <c r="D75" s="120"/>
      <c r="E75" s="120"/>
      <c r="F75" s="194"/>
      <c r="G75" s="95"/>
      <c r="H75" s="95"/>
      <c r="I75" s="183"/>
      <c r="J75" s="95"/>
    </row>
    <row r="76" spans="1:10" x14ac:dyDescent="0.25">
      <c r="A76" s="94"/>
      <c r="B76" s="154"/>
      <c r="C76" s="155" t="s">
        <v>1082</v>
      </c>
      <c r="D76" s="250">
        <f>E76</f>
        <v>4.835059442158208</v>
      </c>
      <c r="E76" s="250">
        <v>4.835059442158208</v>
      </c>
      <c r="F76" s="192" t="s">
        <v>1080</v>
      </c>
      <c r="G76" s="95"/>
      <c r="H76" s="95"/>
      <c r="I76" s="183"/>
      <c r="J76" s="95"/>
    </row>
    <row r="77" spans="1:10" x14ac:dyDescent="0.25">
      <c r="A77" s="94"/>
      <c r="B77" s="95"/>
      <c r="C77" s="95"/>
      <c r="D77" s="95"/>
      <c r="E77" s="95"/>
      <c r="F77" s="95"/>
      <c r="G77" s="95"/>
      <c r="H77" s="100"/>
      <c r="I77" s="195"/>
      <c r="J77" s="195"/>
    </row>
    <row r="78" spans="1:10" x14ac:dyDescent="0.25">
      <c r="A78" s="94" t="s">
        <v>1083</v>
      </c>
      <c r="B78" s="142" t="s">
        <v>1084</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1085</v>
      </c>
      <c r="E80" s="123" t="s">
        <v>126</v>
      </c>
      <c r="F80" s="196" t="s">
        <v>128</v>
      </c>
      <c r="G80" s="123" t="s">
        <v>130</v>
      </c>
      <c r="H80" s="123" t="s">
        <v>132</v>
      </c>
      <c r="I80" s="123" t="s">
        <v>134</v>
      </c>
      <c r="J80" s="124" t="s">
        <v>136</v>
      </c>
    </row>
    <row r="81" spans="1:10" x14ac:dyDescent="0.25">
      <c r="A81" s="94"/>
      <c r="B81" s="125" t="s">
        <v>1076</v>
      </c>
      <c r="C81" s="197"/>
      <c r="D81" s="251">
        <v>2004.2283995948148</v>
      </c>
      <c r="E81" s="252">
        <v>1876.6982444185292</v>
      </c>
      <c r="F81" s="253">
        <v>1858.2374641578899</v>
      </c>
      <c r="G81" s="254">
        <v>1633.1730426739364</v>
      </c>
      <c r="H81" s="252">
        <v>1481.6681322055806</v>
      </c>
      <c r="I81" s="254">
        <v>5072.9366467595364</v>
      </c>
      <c r="J81" s="255">
        <v>3121.8906077467595</v>
      </c>
    </row>
    <row r="82" spans="1:10" x14ac:dyDescent="0.25">
      <c r="A82" s="94"/>
      <c r="B82" s="107" t="s">
        <v>1078</v>
      </c>
      <c r="C82" s="164"/>
      <c r="D82" s="256"/>
      <c r="E82" s="257"/>
      <c r="F82" s="258"/>
      <c r="G82" s="259"/>
      <c r="H82" s="257"/>
      <c r="I82" s="259"/>
      <c r="J82" s="260"/>
    </row>
    <row r="83" spans="1:10" x14ac:dyDescent="0.25">
      <c r="A83" s="94"/>
      <c r="B83" s="107" t="s">
        <v>1079</v>
      </c>
      <c r="C83" s="164"/>
      <c r="D83" s="256"/>
      <c r="E83" s="257"/>
      <c r="F83" s="258"/>
      <c r="G83" s="259"/>
      <c r="H83" s="257"/>
      <c r="I83" s="259"/>
      <c r="J83" s="260"/>
    </row>
    <row r="84" spans="1:10" x14ac:dyDescent="0.25">
      <c r="A84" s="94"/>
      <c r="B84" s="125" t="s">
        <v>1054</v>
      </c>
      <c r="C84" s="197"/>
      <c r="D84" s="261">
        <f>E40</f>
        <v>354.51847253566552</v>
      </c>
      <c r="E84" s="262"/>
      <c r="F84" s="262"/>
      <c r="G84" s="262"/>
      <c r="H84" s="262"/>
      <c r="I84" s="262"/>
      <c r="J84" s="263"/>
    </row>
    <row r="85" spans="1:10" x14ac:dyDescent="0.25">
      <c r="A85" s="94"/>
      <c r="B85" s="154"/>
      <c r="C85" s="198" t="s">
        <v>1086</v>
      </c>
      <c r="D85" s="264">
        <f>D81+D84</f>
        <v>2358.7468721304804</v>
      </c>
      <c r="E85" s="265">
        <f>E81</f>
        <v>1876.6982444185292</v>
      </c>
      <c r="F85" s="265">
        <f t="shared" ref="F85:I85" si="0">F81</f>
        <v>1858.2374641578899</v>
      </c>
      <c r="G85" s="265">
        <f t="shared" si="0"/>
        <v>1633.1730426739364</v>
      </c>
      <c r="H85" s="265">
        <f t="shared" si="0"/>
        <v>1481.6681322055806</v>
      </c>
      <c r="I85" s="265">
        <f t="shared" si="0"/>
        <v>5072.9366467595364</v>
      </c>
      <c r="J85" s="268">
        <f>J81</f>
        <v>3121.8906077467595</v>
      </c>
    </row>
    <row r="86" spans="1:10" x14ac:dyDescent="0.25">
      <c r="A86" s="94"/>
      <c r="B86" s="120"/>
      <c r="C86" s="199"/>
      <c r="D86" s="200"/>
      <c r="E86" s="200"/>
      <c r="F86" s="200"/>
      <c r="G86" s="200"/>
      <c r="H86" s="200"/>
      <c r="I86" s="200"/>
      <c r="J86" s="200"/>
    </row>
    <row r="87" spans="1:10" x14ac:dyDescent="0.25">
      <c r="A87" s="94"/>
      <c r="B87" s="112"/>
      <c r="C87" s="201" t="s">
        <v>1087</v>
      </c>
      <c r="D87" s="269">
        <f>D98</f>
        <v>1000</v>
      </c>
      <c r="E87" s="269">
        <f t="shared" ref="E87:I87" si="1">E98</f>
        <v>1000</v>
      </c>
      <c r="F87" s="269">
        <f t="shared" si="1"/>
        <v>2350</v>
      </c>
      <c r="G87" s="269">
        <f t="shared" si="1"/>
        <v>2650</v>
      </c>
      <c r="H87" s="269">
        <f t="shared" si="1"/>
        <v>750</v>
      </c>
      <c r="I87" s="269">
        <f t="shared" si="1"/>
        <v>3400</v>
      </c>
      <c r="J87" s="270">
        <f>J98</f>
        <v>1000</v>
      </c>
    </row>
    <row r="88" spans="1:10" x14ac:dyDescent="0.25">
      <c r="A88" s="94"/>
      <c r="B88" s="95"/>
      <c r="C88" s="95"/>
      <c r="D88" s="95"/>
      <c r="E88" s="95"/>
      <c r="F88" s="95"/>
      <c r="G88" s="95"/>
      <c r="H88" s="95"/>
      <c r="I88" s="95"/>
      <c r="J88" s="95"/>
    </row>
    <row r="89" spans="1:10" x14ac:dyDescent="0.25">
      <c r="A89" s="94" t="s">
        <v>1088</v>
      </c>
      <c r="B89" s="142" t="s">
        <v>1089</v>
      </c>
      <c r="C89" s="95"/>
      <c r="D89" s="95"/>
      <c r="E89" s="95"/>
      <c r="F89" s="95"/>
      <c r="G89" s="95"/>
      <c r="H89" s="95"/>
      <c r="I89" s="95"/>
      <c r="J89" s="95"/>
    </row>
    <row r="90" spans="1:10" x14ac:dyDescent="0.25">
      <c r="A90" s="94"/>
      <c r="B90" s="95"/>
      <c r="C90" s="95"/>
      <c r="D90" s="202"/>
      <c r="E90" s="95"/>
      <c r="F90" s="95"/>
      <c r="G90" s="95"/>
      <c r="H90" s="95"/>
      <c r="I90" s="95"/>
      <c r="J90" s="95"/>
    </row>
    <row r="91" spans="1:10" x14ac:dyDescent="0.25">
      <c r="A91" s="94"/>
      <c r="B91" s="115"/>
      <c r="C91" s="116"/>
      <c r="D91" s="122" t="s">
        <v>124</v>
      </c>
      <c r="E91" s="123" t="s">
        <v>126</v>
      </c>
      <c r="F91" s="196" t="s">
        <v>128</v>
      </c>
      <c r="G91" s="203" t="s">
        <v>130</v>
      </c>
      <c r="H91" s="123" t="s">
        <v>132</v>
      </c>
      <c r="I91" s="196" t="s">
        <v>134</v>
      </c>
      <c r="J91" s="160" t="s">
        <v>136</v>
      </c>
    </row>
    <row r="92" spans="1:10" x14ac:dyDescent="0.25">
      <c r="A92" s="94"/>
      <c r="B92" s="125" t="s">
        <v>1076</v>
      </c>
      <c r="C92" s="197"/>
      <c r="D92" s="251">
        <v>1922.5464547476442</v>
      </c>
      <c r="E92" s="252">
        <v>1815.0065269745314</v>
      </c>
      <c r="F92" s="253">
        <v>1816.3978042997535</v>
      </c>
      <c r="G92" s="254">
        <v>1606.5216339344233</v>
      </c>
      <c r="H92" s="252">
        <v>1468.6424535701856</v>
      </c>
      <c r="I92" s="254">
        <v>5124.1279994231845</v>
      </c>
      <c r="J92" s="255">
        <v>3295.5896646073247</v>
      </c>
    </row>
    <row r="93" spans="1:10" x14ac:dyDescent="0.25">
      <c r="A93" s="94"/>
      <c r="B93" s="107" t="s">
        <v>1078</v>
      </c>
      <c r="C93" s="164"/>
      <c r="D93" s="271"/>
      <c r="E93" s="272"/>
      <c r="F93" s="273"/>
      <c r="G93" s="274"/>
      <c r="H93" s="272"/>
      <c r="I93" s="274"/>
      <c r="J93" s="275"/>
    </row>
    <row r="94" spans="1:10" x14ac:dyDescent="0.25">
      <c r="A94" s="94"/>
      <c r="B94" s="107" t="s">
        <v>1079</v>
      </c>
      <c r="C94" s="164"/>
      <c r="D94" s="271"/>
      <c r="E94" s="272"/>
      <c r="F94" s="273"/>
      <c r="G94" s="274"/>
      <c r="H94" s="272"/>
      <c r="I94" s="274"/>
      <c r="J94" s="275"/>
    </row>
    <row r="95" spans="1:10" x14ac:dyDescent="0.25">
      <c r="A95" s="94"/>
      <c r="B95" s="125" t="s">
        <v>1054</v>
      </c>
      <c r="C95" s="197"/>
      <c r="D95" s="271">
        <f>E40</f>
        <v>354.51847253566552</v>
      </c>
      <c r="E95" s="272"/>
      <c r="F95" s="273"/>
      <c r="G95" s="274"/>
      <c r="H95" s="272"/>
      <c r="I95" s="274"/>
      <c r="J95" s="275"/>
    </row>
    <row r="96" spans="1:10" x14ac:dyDescent="0.25">
      <c r="A96" s="94"/>
      <c r="B96" s="154"/>
      <c r="C96" s="198" t="s">
        <v>1090</v>
      </c>
      <c r="D96" s="264">
        <f>D92+D95</f>
        <v>2277.0649272833098</v>
      </c>
      <c r="E96" s="265">
        <f>E92</f>
        <v>1815.0065269745314</v>
      </c>
      <c r="F96" s="265">
        <f t="shared" ref="F96:I96" si="2">F92</f>
        <v>1816.3978042997535</v>
      </c>
      <c r="G96" s="265">
        <f t="shared" si="2"/>
        <v>1606.5216339344233</v>
      </c>
      <c r="H96" s="265">
        <f t="shared" si="2"/>
        <v>1468.6424535701856</v>
      </c>
      <c r="I96" s="265">
        <f t="shared" si="2"/>
        <v>5124.1279994231845</v>
      </c>
      <c r="J96" s="268">
        <f>J92</f>
        <v>3295.5896646073247</v>
      </c>
    </row>
    <row r="97" spans="1:10" x14ac:dyDescent="0.25">
      <c r="A97" s="94"/>
      <c r="B97" s="120"/>
      <c r="C97" s="199"/>
      <c r="D97" s="204"/>
      <c r="E97" s="204"/>
      <c r="F97" s="204"/>
      <c r="G97" s="204"/>
      <c r="H97" s="204"/>
      <c r="I97" s="204"/>
      <c r="J97" s="204"/>
    </row>
    <row r="98" spans="1:10" x14ac:dyDescent="0.25">
      <c r="A98" s="94"/>
      <c r="B98" s="205"/>
      <c r="C98" s="201" t="s">
        <v>1091</v>
      </c>
      <c r="D98" s="264">
        <v>1000</v>
      </c>
      <c r="E98" s="265">
        <v>1000</v>
      </c>
      <c r="F98" s="266">
        <v>2350</v>
      </c>
      <c r="G98" s="267">
        <v>2650</v>
      </c>
      <c r="H98" s="265">
        <v>750</v>
      </c>
      <c r="I98" s="267">
        <v>3400</v>
      </c>
      <c r="J98" s="268">
        <v>1000</v>
      </c>
    </row>
    <row r="99" spans="1:10" x14ac:dyDescent="0.25">
      <c r="A99" s="94"/>
      <c r="B99" s="206"/>
      <c r="C99" s="207" t="s">
        <v>1092</v>
      </c>
      <c r="D99" s="272">
        <v>0</v>
      </c>
      <c r="E99" s="272">
        <v>0</v>
      </c>
      <c r="F99" s="272">
        <v>300</v>
      </c>
      <c r="G99" s="272">
        <v>150</v>
      </c>
      <c r="H99" s="272">
        <v>0</v>
      </c>
      <c r="I99" s="272">
        <v>150</v>
      </c>
      <c r="J99" s="275">
        <v>0</v>
      </c>
    </row>
    <row r="100" spans="1:10" x14ac:dyDescent="0.25">
      <c r="A100" s="94"/>
      <c r="B100" s="208"/>
      <c r="C100" s="209" t="s">
        <v>1093</v>
      </c>
      <c r="D100" s="276">
        <f>D98-D99</f>
        <v>1000</v>
      </c>
      <c r="E100" s="276">
        <f t="shared" ref="E100:I100" si="3">E98-E99</f>
        <v>1000</v>
      </c>
      <c r="F100" s="276">
        <f t="shared" si="3"/>
        <v>2050</v>
      </c>
      <c r="G100" s="276">
        <f t="shared" si="3"/>
        <v>2500</v>
      </c>
      <c r="H100" s="276">
        <f t="shared" si="3"/>
        <v>750</v>
      </c>
      <c r="I100" s="276">
        <f t="shared" si="3"/>
        <v>3250</v>
      </c>
      <c r="J100" s="277">
        <f>J98-J99</f>
        <v>1000</v>
      </c>
    </row>
    <row r="101" spans="1:10" x14ac:dyDescent="0.25">
      <c r="A101" s="94"/>
      <c r="B101" s="95"/>
      <c r="C101" s="95"/>
      <c r="D101" s="95"/>
      <c r="E101" s="95"/>
      <c r="F101" s="95"/>
      <c r="G101" s="95"/>
      <c r="H101" s="95"/>
      <c r="I101" s="95"/>
      <c r="J101" s="95"/>
    </row>
    <row r="102" spans="1:10" x14ac:dyDescent="0.25">
      <c r="A102" s="94" t="s">
        <v>1094</v>
      </c>
      <c r="B102" s="142" t="s">
        <v>1095</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1096</v>
      </c>
      <c r="F104" s="95"/>
      <c r="G104" s="95"/>
      <c r="H104" s="95"/>
      <c r="I104" s="95"/>
      <c r="J104" s="95"/>
    </row>
    <row r="105" spans="1:10" x14ac:dyDescent="0.25">
      <c r="A105" s="94"/>
      <c r="B105" s="417" t="s">
        <v>1097</v>
      </c>
      <c r="C105" s="135" t="s">
        <v>1098</v>
      </c>
      <c r="D105" s="278">
        <v>300</v>
      </c>
      <c r="E105" s="280">
        <v>5.4388888888888891</v>
      </c>
      <c r="F105" s="95"/>
      <c r="G105" s="95"/>
      <c r="H105" s="95"/>
      <c r="I105" s="95"/>
      <c r="J105" s="95"/>
    </row>
    <row r="106" spans="1:10" x14ac:dyDescent="0.25">
      <c r="A106" s="94"/>
      <c r="B106" s="418"/>
      <c r="C106" s="210" t="s">
        <v>1099</v>
      </c>
      <c r="D106" s="279"/>
      <c r="E106" s="281"/>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7" t="s">
        <v>1100</v>
      </c>
      <c r="C108" s="135" t="s">
        <v>1098</v>
      </c>
      <c r="D108" s="278">
        <v>0</v>
      </c>
      <c r="E108" s="282">
        <v>0</v>
      </c>
      <c r="F108" s="95"/>
      <c r="G108" s="95"/>
      <c r="H108" s="95"/>
      <c r="I108" s="95"/>
      <c r="J108" s="95"/>
    </row>
    <row r="109" spans="1:10" x14ac:dyDescent="0.25">
      <c r="A109" s="94"/>
      <c r="B109" s="418"/>
      <c r="C109" s="210" t="s">
        <v>1099</v>
      </c>
      <c r="D109" s="279"/>
      <c r="E109" s="281"/>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1101</v>
      </c>
      <c r="B111" s="142" t="s">
        <v>1102</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1063</v>
      </c>
      <c r="D113" s="124" t="s">
        <v>1096</v>
      </c>
      <c r="E113" s="95"/>
      <c r="F113" s="95"/>
      <c r="G113" s="95"/>
      <c r="H113" s="95"/>
      <c r="I113" s="95"/>
      <c r="J113" s="95"/>
    </row>
    <row r="114" spans="1:10" x14ac:dyDescent="0.25">
      <c r="A114" s="94"/>
      <c r="B114" s="211" t="s">
        <v>1103</v>
      </c>
      <c r="C114" s="304"/>
      <c r="D114" s="301"/>
      <c r="E114" s="95"/>
      <c r="F114" s="95"/>
      <c r="G114" s="95"/>
      <c r="H114" s="95"/>
      <c r="I114" s="95"/>
      <c r="J114" s="95"/>
    </row>
    <row r="115" spans="1:10" x14ac:dyDescent="0.25">
      <c r="A115" s="94"/>
      <c r="B115" s="212" t="s">
        <v>1104</v>
      </c>
      <c r="C115" s="305">
        <f>E40</f>
        <v>354.51847253566552</v>
      </c>
      <c r="D115" s="302">
        <f>E73</f>
        <v>0.23976183636368562</v>
      </c>
      <c r="E115" s="95"/>
      <c r="F115" s="95"/>
      <c r="G115" s="95"/>
      <c r="H115" s="95"/>
      <c r="I115" s="95"/>
      <c r="J115" s="95"/>
    </row>
    <row r="116" spans="1:10" x14ac:dyDescent="0.25">
      <c r="A116" s="94"/>
      <c r="B116" s="211" t="s">
        <v>1105</v>
      </c>
      <c r="C116" s="304"/>
      <c r="D116" s="301"/>
      <c r="E116" s="95"/>
      <c r="F116" s="95"/>
      <c r="G116" s="95"/>
      <c r="H116" s="95"/>
      <c r="I116" s="95"/>
      <c r="J116" s="95"/>
    </row>
    <row r="117" spans="1:10" x14ac:dyDescent="0.25">
      <c r="A117" s="94"/>
      <c r="B117" s="163" t="s">
        <v>106</v>
      </c>
      <c r="C117" s="306">
        <f>C115</f>
        <v>354.51847253566552</v>
      </c>
      <c r="D117" s="303">
        <f>D115</f>
        <v>0.23976183636368562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zoomScale="80" zoomScaleNormal="80" workbookViewId="0">
      <selection activeCell="F52" sqref="F52"/>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9.28515625" customWidth="1"/>
    <col min="15" max="15" width="8.5703125" bestFit="1" customWidth="1"/>
    <col min="16" max="16" width="9.140625" customWidth="1"/>
  </cols>
  <sheetData>
    <row r="1" spans="1:16" x14ac:dyDescent="0.25">
      <c r="A1" s="213"/>
      <c r="B1" s="214" t="s">
        <v>1015</v>
      </c>
      <c r="C1" s="215"/>
      <c r="D1" s="215"/>
      <c r="E1" s="215"/>
      <c r="F1" s="215"/>
      <c r="G1" s="215"/>
      <c r="H1" s="215"/>
      <c r="I1" s="215"/>
      <c r="J1" s="215"/>
      <c r="K1" s="215"/>
      <c r="L1" s="215"/>
      <c r="M1" s="215"/>
      <c r="N1" s="215"/>
      <c r="O1" s="215"/>
      <c r="P1" s="215"/>
    </row>
    <row r="2" spans="1:16" x14ac:dyDescent="0.25">
      <c r="A2" s="216"/>
      <c r="B2" s="1"/>
      <c r="C2" s="1"/>
      <c r="D2" s="1"/>
      <c r="E2" s="1"/>
      <c r="F2" s="1"/>
      <c r="G2" s="1"/>
      <c r="H2" s="1"/>
      <c r="I2" s="1"/>
      <c r="J2" s="1"/>
      <c r="K2" s="1"/>
      <c r="L2" s="1"/>
      <c r="M2" s="1"/>
      <c r="N2" s="1"/>
    </row>
    <row r="3" spans="1:16" x14ac:dyDescent="0.25">
      <c r="A3" s="216"/>
      <c r="B3" s="217" t="s">
        <v>1106</v>
      </c>
      <c r="C3" s="218" t="s">
        <v>3</v>
      </c>
      <c r="D3" s="219"/>
      <c r="E3" s="220"/>
      <c r="F3" s="1"/>
      <c r="G3" s="1"/>
      <c r="H3" s="1"/>
      <c r="I3" s="1"/>
      <c r="J3" s="1"/>
      <c r="K3" s="1"/>
      <c r="L3" s="1"/>
      <c r="M3" s="1"/>
      <c r="N3" s="1"/>
    </row>
    <row r="4" spans="1:16" x14ac:dyDescent="0.25">
      <c r="A4" s="216"/>
      <c r="B4" s="217" t="s">
        <v>1107</v>
      </c>
      <c r="C4" s="353">
        <v>45838</v>
      </c>
      <c r="D4" s="1" t="s">
        <v>1018</v>
      </c>
      <c r="E4" s="1"/>
      <c r="F4" s="1"/>
      <c r="G4" s="1"/>
      <c r="H4" s="1"/>
      <c r="I4" s="1"/>
      <c r="J4" s="1"/>
      <c r="K4" s="1"/>
      <c r="L4" s="1"/>
      <c r="M4" s="1"/>
      <c r="N4" s="1"/>
    </row>
    <row r="5" spans="1:16" x14ac:dyDescent="0.25">
      <c r="A5" s="216"/>
      <c r="B5" s="1"/>
      <c r="C5" s="1"/>
      <c r="D5" s="1"/>
      <c r="E5" s="1"/>
      <c r="F5" s="1"/>
      <c r="G5" s="1"/>
      <c r="H5" s="1"/>
      <c r="I5" s="1"/>
      <c r="J5" s="1"/>
      <c r="K5" s="1"/>
      <c r="L5" s="1"/>
      <c r="M5" s="1"/>
      <c r="N5" s="1"/>
    </row>
    <row r="6" spans="1:16" x14ac:dyDescent="0.25">
      <c r="A6" s="221">
        <v>5</v>
      </c>
      <c r="B6" s="214" t="s">
        <v>1108</v>
      </c>
      <c r="C6" s="214"/>
      <c r="D6" s="214"/>
      <c r="E6" s="214"/>
      <c r="F6" s="214"/>
      <c r="G6" s="214"/>
      <c r="H6" s="214"/>
      <c r="I6" s="214"/>
      <c r="J6" s="214"/>
      <c r="K6" s="214"/>
      <c r="L6" s="214"/>
      <c r="M6" s="214"/>
      <c r="N6" s="214"/>
      <c r="O6" s="214"/>
      <c r="P6" s="215"/>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2" t="s">
        <v>1109</v>
      </c>
      <c r="B9" s="223" t="s">
        <v>1110</v>
      </c>
      <c r="C9" s="1"/>
      <c r="D9" s="1"/>
      <c r="E9" s="1"/>
      <c r="F9" s="1"/>
      <c r="G9" s="1"/>
      <c r="H9" s="1"/>
      <c r="I9" s="1"/>
      <c r="J9" s="1"/>
      <c r="K9" s="1"/>
      <c r="L9" s="1"/>
      <c r="M9" s="1"/>
      <c r="N9" s="1"/>
    </row>
    <row r="10" spans="1:16" x14ac:dyDescent="0.25">
      <c r="A10" s="222"/>
      <c r="B10" s="1"/>
      <c r="C10" s="1"/>
      <c r="D10" s="1"/>
      <c r="E10" s="1"/>
      <c r="F10" s="1"/>
      <c r="G10" s="1"/>
      <c r="H10" s="1"/>
      <c r="I10" s="1"/>
      <c r="J10" s="1"/>
      <c r="K10" s="1"/>
      <c r="L10" s="1"/>
      <c r="M10" s="1"/>
      <c r="N10" s="1"/>
    </row>
    <row r="11" spans="1:16" ht="25.5" x14ac:dyDescent="0.25">
      <c r="A11" s="222"/>
      <c r="B11" s="1"/>
      <c r="C11" s="234" t="s">
        <v>1111</v>
      </c>
      <c r="D11" s="1"/>
      <c r="E11" s="1"/>
      <c r="F11" s="1"/>
      <c r="G11" s="1"/>
      <c r="H11" s="1"/>
      <c r="I11" s="1"/>
      <c r="J11" s="1"/>
      <c r="K11" s="1"/>
      <c r="L11" s="1"/>
      <c r="M11" s="1"/>
      <c r="N11" s="1"/>
    </row>
    <row r="12" spans="1:16" x14ac:dyDescent="0.25">
      <c r="A12" s="222"/>
      <c r="B12" s="224" t="s">
        <v>1112</v>
      </c>
      <c r="C12" s="347">
        <f>1-C14-C15-C16-C19</f>
        <v>1</v>
      </c>
      <c r="D12" s="1"/>
      <c r="E12" s="1"/>
      <c r="F12" s="1"/>
      <c r="G12" s="1"/>
      <c r="H12" s="1"/>
      <c r="I12" s="1"/>
      <c r="J12" s="1"/>
      <c r="K12" s="1"/>
      <c r="L12" s="1"/>
      <c r="M12" s="1"/>
      <c r="N12" s="1"/>
    </row>
    <row r="13" spans="1:16" x14ac:dyDescent="0.25">
      <c r="A13" s="222"/>
      <c r="B13" s="225" t="s">
        <v>1113</v>
      </c>
      <c r="C13" s="226"/>
      <c r="D13" s="1"/>
      <c r="E13" s="1"/>
      <c r="F13" s="1"/>
      <c r="G13" s="1"/>
      <c r="H13" s="1"/>
      <c r="I13" s="1"/>
      <c r="J13" s="1"/>
      <c r="K13" s="1"/>
      <c r="L13" s="1"/>
      <c r="M13" s="1"/>
      <c r="N13" s="1"/>
    </row>
    <row r="14" spans="1:16" x14ac:dyDescent="0.25">
      <c r="A14" s="222"/>
      <c r="B14" s="227" t="s">
        <v>1114</v>
      </c>
      <c r="C14" s="348">
        <v>0</v>
      </c>
      <c r="D14" s="1"/>
      <c r="E14" s="1"/>
      <c r="F14" s="1"/>
      <c r="G14" s="1"/>
      <c r="H14" s="1"/>
      <c r="I14" s="1"/>
      <c r="J14" s="1"/>
      <c r="K14" s="1"/>
      <c r="L14" s="1"/>
      <c r="M14" s="1"/>
      <c r="N14" s="1"/>
    </row>
    <row r="15" spans="1:16" x14ac:dyDescent="0.25">
      <c r="A15" s="222"/>
      <c r="B15" s="227" t="s">
        <v>1115</v>
      </c>
      <c r="C15" s="348">
        <v>0</v>
      </c>
      <c r="D15" s="1"/>
      <c r="E15" s="1"/>
      <c r="F15" s="1"/>
      <c r="G15" s="1"/>
      <c r="H15" s="1"/>
      <c r="I15" s="1"/>
      <c r="J15" s="1"/>
      <c r="K15" s="1"/>
      <c r="L15" s="1"/>
      <c r="M15" s="1"/>
      <c r="N15" s="1"/>
    </row>
    <row r="16" spans="1:16" x14ac:dyDescent="0.25">
      <c r="A16" s="222"/>
      <c r="B16" s="227" t="s">
        <v>1116</v>
      </c>
      <c r="C16" s="348">
        <v>0</v>
      </c>
      <c r="D16" s="1"/>
      <c r="E16" s="1"/>
      <c r="F16" s="1"/>
      <c r="G16" s="1"/>
      <c r="H16" s="1"/>
      <c r="I16" s="1"/>
      <c r="J16" s="1"/>
      <c r="K16" s="1"/>
      <c r="L16" s="1"/>
      <c r="M16" s="1"/>
      <c r="N16" s="1"/>
    </row>
    <row r="17" spans="1:15" x14ac:dyDescent="0.25">
      <c r="A17" s="222"/>
      <c r="B17" s="227" t="s">
        <v>1117</v>
      </c>
      <c r="C17" s="348">
        <v>0</v>
      </c>
      <c r="D17" s="1"/>
      <c r="E17" s="1"/>
      <c r="F17" s="1"/>
      <c r="G17" s="1"/>
      <c r="H17" s="1"/>
      <c r="I17" s="1"/>
      <c r="J17" s="1"/>
      <c r="K17" s="1"/>
      <c r="L17" s="1"/>
      <c r="M17" s="1"/>
      <c r="N17" s="1"/>
    </row>
    <row r="18" spans="1:15" x14ac:dyDescent="0.25">
      <c r="A18" s="222"/>
      <c r="B18" s="227" t="s">
        <v>1118</v>
      </c>
      <c r="C18" s="348">
        <v>0</v>
      </c>
      <c r="D18" s="1"/>
      <c r="E18" s="1"/>
      <c r="F18" s="1"/>
      <c r="G18" s="1"/>
      <c r="H18" s="1"/>
      <c r="I18" s="1"/>
      <c r="J18" s="1"/>
      <c r="K18" s="1"/>
      <c r="L18" s="1"/>
      <c r="M18" s="1"/>
      <c r="N18" s="1"/>
    </row>
    <row r="19" spans="1:15" x14ac:dyDescent="0.25">
      <c r="A19" s="177"/>
      <c r="B19" s="228" t="s">
        <v>1119</v>
      </c>
      <c r="C19" s="349">
        <f>C17+C18</f>
        <v>0</v>
      </c>
      <c r="D19" s="2"/>
      <c r="E19" s="2"/>
      <c r="F19" s="2"/>
      <c r="G19" s="2"/>
      <c r="H19" s="2"/>
      <c r="I19" s="2"/>
      <c r="J19" s="2"/>
      <c r="K19" s="2"/>
      <c r="L19" s="2"/>
      <c r="M19" s="2"/>
      <c r="N19" s="2"/>
    </row>
    <row r="20" spans="1:15" x14ac:dyDescent="0.25">
      <c r="A20" s="222"/>
      <c r="B20" s="1"/>
      <c r="C20" s="1"/>
      <c r="D20" s="1"/>
      <c r="E20" s="1"/>
      <c r="F20" s="1"/>
      <c r="G20" s="1"/>
      <c r="H20" s="1"/>
      <c r="I20" s="1"/>
      <c r="J20" s="1"/>
      <c r="K20" s="1"/>
      <c r="L20" s="1"/>
      <c r="M20" s="1"/>
      <c r="N20" s="1"/>
    </row>
    <row r="21" spans="1:15" x14ac:dyDescent="0.25">
      <c r="A21" s="222" t="s">
        <v>1120</v>
      </c>
      <c r="B21" s="229" t="s">
        <v>1121</v>
      </c>
      <c r="C21" s="1"/>
      <c r="D21" s="1"/>
      <c r="E21" s="1"/>
      <c r="F21" s="1"/>
      <c r="G21" s="1"/>
      <c r="H21" s="1"/>
      <c r="I21" s="1"/>
      <c r="J21" s="1"/>
      <c r="K21" s="1"/>
      <c r="L21" s="1"/>
      <c r="M21" s="1"/>
      <c r="N21" s="1"/>
    </row>
    <row r="22" spans="1:15" x14ac:dyDescent="0.25">
      <c r="A22" s="222"/>
      <c r="B22" s="229"/>
      <c r="C22" s="1"/>
      <c r="D22" s="1"/>
      <c r="E22" s="1"/>
      <c r="F22" s="1"/>
      <c r="G22" s="1"/>
      <c r="H22" s="1"/>
      <c r="I22" s="1"/>
      <c r="J22" s="1"/>
      <c r="K22" s="1"/>
      <c r="L22" s="1"/>
      <c r="M22" s="1"/>
      <c r="N22" s="1"/>
    </row>
    <row r="23" spans="1:15" x14ac:dyDescent="0.25">
      <c r="A23" s="222"/>
      <c r="B23" s="229"/>
      <c r="C23" s="1"/>
      <c r="D23" s="230"/>
      <c r="E23" s="230"/>
      <c r="F23" s="230"/>
      <c r="G23" s="230"/>
      <c r="H23" s="231"/>
      <c r="I23" s="230"/>
      <c r="J23" s="230"/>
      <c r="K23" s="230"/>
      <c r="L23" s="230"/>
      <c r="M23" s="230"/>
      <c r="N23" s="230"/>
    </row>
    <row r="24" spans="1:15" x14ac:dyDescent="0.25">
      <c r="A24" s="222"/>
      <c r="B24" s="1"/>
      <c r="C24" s="1"/>
      <c r="D24" s="1"/>
      <c r="E24" s="1"/>
      <c r="F24" s="1"/>
      <c r="G24" s="1"/>
      <c r="H24" s="1"/>
      <c r="I24" s="1"/>
      <c r="J24" s="1"/>
      <c r="K24" s="1"/>
      <c r="L24" s="1"/>
      <c r="M24" s="1"/>
      <c r="N24" s="1"/>
    </row>
    <row r="25" spans="1:15" ht="63.75" x14ac:dyDescent="0.25">
      <c r="A25" s="232"/>
      <c r="B25" s="233"/>
      <c r="C25" s="233"/>
      <c r="D25" s="234" t="s">
        <v>1122</v>
      </c>
      <c r="E25" s="234" t="s">
        <v>1123</v>
      </c>
      <c r="F25" s="234" t="s">
        <v>1124</v>
      </c>
      <c r="G25" s="234" t="s">
        <v>1125</v>
      </c>
      <c r="H25" s="234" t="s">
        <v>1126</v>
      </c>
      <c r="I25" s="234" t="s">
        <v>1127</v>
      </c>
      <c r="J25" s="234" t="s">
        <v>1128</v>
      </c>
      <c r="K25" s="234" t="s">
        <v>1129</v>
      </c>
      <c r="L25" s="234" t="s">
        <v>1130</v>
      </c>
      <c r="M25" s="234" t="s">
        <v>1131</v>
      </c>
      <c r="N25" s="234" t="s">
        <v>106</v>
      </c>
      <c r="O25" s="234" t="s">
        <v>1132</v>
      </c>
    </row>
    <row r="26" spans="1:15" s="350" customFormat="1" x14ac:dyDescent="0.25">
      <c r="A26" s="232"/>
      <c r="B26" s="421" t="s">
        <v>605</v>
      </c>
      <c r="C26" s="422"/>
      <c r="D26" s="307">
        <v>0</v>
      </c>
      <c r="E26" s="307">
        <v>0</v>
      </c>
      <c r="F26" s="307">
        <v>0</v>
      </c>
      <c r="G26" s="307">
        <v>6.3714220475000003</v>
      </c>
      <c r="H26" s="307">
        <v>0</v>
      </c>
      <c r="I26" s="307">
        <v>0</v>
      </c>
      <c r="J26" s="307">
        <v>0</v>
      </c>
      <c r="K26" s="307">
        <v>0</v>
      </c>
      <c r="L26" s="307">
        <v>0</v>
      </c>
      <c r="M26" s="307">
        <v>0</v>
      </c>
      <c r="N26" s="307">
        <f t="shared" ref="N26:N38" si="0">SUM(D26:M26)</f>
        <v>6.3714220475000003</v>
      </c>
      <c r="O26" s="309">
        <f t="shared" ref="O26:O38" si="1">N26/N$39</f>
        <v>3.7371603207811025E-4</v>
      </c>
    </row>
    <row r="27" spans="1:15" s="350" customFormat="1" x14ac:dyDescent="0.25">
      <c r="A27" s="232"/>
      <c r="B27" s="421" t="s">
        <v>607</v>
      </c>
      <c r="C27" s="422"/>
      <c r="D27" s="307">
        <v>0</v>
      </c>
      <c r="E27" s="307">
        <v>0</v>
      </c>
      <c r="F27" s="307">
        <v>0</v>
      </c>
      <c r="G27" s="307">
        <v>150.2538667721</v>
      </c>
      <c r="H27" s="307">
        <v>0</v>
      </c>
      <c r="I27" s="307">
        <v>13.5</v>
      </c>
      <c r="J27" s="307">
        <v>0</v>
      </c>
      <c r="K27" s="307">
        <v>0</v>
      </c>
      <c r="L27" s="307">
        <v>0</v>
      </c>
      <c r="M27" s="307">
        <v>0</v>
      </c>
      <c r="N27" s="307">
        <f t="shared" si="0"/>
        <v>163.7538667721</v>
      </c>
      <c r="O27" s="309">
        <f t="shared" si="1"/>
        <v>9.6049900432399055E-3</v>
      </c>
    </row>
    <row r="28" spans="1:15" s="350" customFormat="1" x14ac:dyDescent="0.25">
      <c r="A28" s="232"/>
      <c r="B28" s="421" t="s">
        <v>617</v>
      </c>
      <c r="C28" s="422"/>
      <c r="D28" s="307">
        <v>0</v>
      </c>
      <c r="E28" s="307">
        <v>0</v>
      </c>
      <c r="F28" s="307">
        <v>0</v>
      </c>
      <c r="G28" s="307">
        <v>67.070368464590445</v>
      </c>
      <c r="H28" s="307">
        <v>0</v>
      </c>
      <c r="I28" s="307">
        <v>0</v>
      </c>
      <c r="J28" s="307">
        <v>0</v>
      </c>
      <c r="K28" s="307">
        <v>0</v>
      </c>
      <c r="L28" s="307">
        <v>0</v>
      </c>
      <c r="M28" s="307">
        <v>0</v>
      </c>
      <c r="N28" s="307">
        <f t="shared" si="0"/>
        <v>67.070368464590445</v>
      </c>
      <c r="O28" s="309">
        <f t="shared" si="1"/>
        <v>3.9340153243244335E-3</v>
      </c>
    </row>
    <row r="29" spans="1:15" s="350" customFormat="1" x14ac:dyDescent="0.25">
      <c r="A29" s="232"/>
      <c r="B29" s="421" t="s">
        <v>621</v>
      </c>
      <c r="C29" s="422"/>
      <c r="D29" s="307">
        <v>0</v>
      </c>
      <c r="E29" s="307">
        <v>0</v>
      </c>
      <c r="F29" s="307">
        <v>0</v>
      </c>
      <c r="G29" s="307">
        <v>51</v>
      </c>
      <c r="H29" s="307">
        <v>0</v>
      </c>
      <c r="I29" s="307">
        <v>0</v>
      </c>
      <c r="J29" s="307">
        <v>0</v>
      </c>
      <c r="K29" s="307">
        <v>0</v>
      </c>
      <c r="L29" s="307">
        <v>0</v>
      </c>
      <c r="M29" s="307">
        <v>0</v>
      </c>
      <c r="N29" s="307">
        <f t="shared" si="0"/>
        <v>51</v>
      </c>
      <c r="O29" s="309">
        <f t="shared" si="1"/>
        <v>2.9914071762774121E-3</v>
      </c>
    </row>
    <row r="30" spans="1:15" s="350" customFormat="1" x14ac:dyDescent="0.25">
      <c r="A30" s="232"/>
      <c r="B30" s="421" t="s">
        <v>2</v>
      </c>
      <c r="C30" s="422"/>
      <c r="D30" s="307">
        <v>0</v>
      </c>
      <c r="E30" s="307">
        <v>266.55918839999998</v>
      </c>
      <c r="F30" s="307">
        <v>33.253826160000003</v>
      </c>
      <c r="G30" s="307">
        <v>2359.8921695875856</v>
      </c>
      <c r="H30" s="307">
        <v>3418.2555206799998</v>
      </c>
      <c r="I30" s="307">
        <v>184.41654963100001</v>
      </c>
      <c r="J30" s="307">
        <v>4732.9793170335997</v>
      </c>
      <c r="K30" s="307">
        <v>559.78765265640004</v>
      </c>
      <c r="L30" s="307">
        <v>2108.5354416733098</v>
      </c>
      <c r="M30" s="307">
        <v>116.16794856</v>
      </c>
      <c r="N30" s="307">
        <f t="shared" si="0"/>
        <v>13779.847614381893</v>
      </c>
      <c r="O30" s="309">
        <f t="shared" si="1"/>
        <v>0.80825754983668974</v>
      </c>
    </row>
    <row r="31" spans="1:15" s="350" customFormat="1" x14ac:dyDescent="0.25">
      <c r="A31" s="232"/>
      <c r="B31" s="421" t="s">
        <v>624</v>
      </c>
      <c r="C31" s="422"/>
      <c r="D31" s="307">
        <v>0</v>
      </c>
      <c r="E31" s="307">
        <v>0</v>
      </c>
      <c r="F31" s="307">
        <v>0</v>
      </c>
      <c r="G31" s="307">
        <v>204.53755120526279</v>
      </c>
      <c r="H31" s="307">
        <v>0</v>
      </c>
      <c r="I31" s="307">
        <v>0</v>
      </c>
      <c r="J31" s="307">
        <v>0</v>
      </c>
      <c r="K31" s="307">
        <v>0</v>
      </c>
      <c r="L31" s="307">
        <v>0</v>
      </c>
      <c r="M31" s="307">
        <v>0</v>
      </c>
      <c r="N31" s="307">
        <f t="shared" si="0"/>
        <v>204.53755120526279</v>
      </c>
      <c r="O31" s="309">
        <f t="shared" si="1"/>
        <v>1.1997158793992779E-2</v>
      </c>
    </row>
    <row r="32" spans="1:15" s="350" customFormat="1" x14ac:dyDescent="0.25">
      <c r="A32" s="232"/>
      <c r="B32" s="421" t="s">
        <v>628</v>
      </c>
      <c r="C32" s="422"/>
      <c r="D32" s="307">
        <v>0</v>
      </c>
      <c r="E32" s="307">
        <v>0</v>
      </c>
      <c r="F32" s="307">
        <v>0</v>
      </c>
      <c r="G32" s="307">
        <v>27.759146081499999</v>
      </c>
      <c r="H32" s="307">
        <v>0</v>
      </c>
      <c r="I32" s="307">
        <v>0</v>
      </c>
      <c r="J32" s="307">
        <v>0</v>
      </c>
      <c r="K32" s="307">
        <v>0</v>
      </c>
      <c r="L32" s="307">
        <v>0</v>
      </c>
      <c r="M32" s="307">
        <v>0</v>
      </c>
      <c r="N32" s="307">
        <f t="shared" si="0"/>
        <v>27.759146081499999</v>
      </c>
      <c r="O32" s="309">
        <f t="shared" si="1"/>
        <v>1.6282138979516099E-3</v>
      </c>
    </row>
    <row r="33" spans="1:15" s="350" customFormat="1" x14ac:dyDescent="0.25">
      <c r="A33" s="232"/>
      <c r="B33" s="421" t="s">
        <v>679</v>
      </c>
      <c r="C33" s="422"/>
      <c r="D33" s="307">
        <v>0</v>
      </c>
      <c r="E33" s="307">
        <v>350.45862941000001</v>
      </c>
      <c r="F33" s="307">
        <v>0</v>
      </c>
      <c r="G33" s="307">
        <v>0</v>
      </c>
      <c r="H33" s="307">
        <v>0</v>
      </c>
      <c r="I33" s="307">
        <v>0</v>
      </c>
      <c r="J33" s="307">
        <v>0</v>
      </c>
      <c r="K33" s="307">
        <v>0</v>
      </c>
      <c r="L33" s="307">
        <v>0</v>
      </c>
      <c r="M33" s="307">
        <v>0</v>
      </c>
      <c r="N33" s="307">
        <f t="shared" si="0"/>
        <v>350.45862941000001</v>
      </c>
      <c r="O33" s="309">
        <f t="shared" si="1"/>
        <v>2.0556165862851375E-2</v>
      </c>
    </row>
    <row r="34" spans="1:15" s="350" customFormat="1" x14ac:dyDescent="0.25">
      <c r="A34" s="232"/>
      <c r="B34" s="421" t="s">
        <v>1133</v>
      </c>
      <c r="C34" s="422"/>
      <c r="D34" s="307">
        <v>0</v>
      </c>
      <c r="E34" s="307">
        <v>0</v>
      </c>
      <c r="F34" s="307">
        <v>0</v>
      </c>
      <c r="G34" s="307">
        <v>1052.6101263976961</v>
      </c>
      <c r="H34" s="307">
        <v>0</v>
      </c>
      <c r="I34" s="307">
        <v>0</v>
      </c>
      <c r="J34" s="307">
        <v>0</v>
      </c>
      <c r="K34" s="307">
        <v>0</v>
      </c>
      <c r="L34" s="307">
        <v>0</v>
      </c>
      <c r="M34" s="307">
        <v>0</v>
      </c>
      <c r="N34" s="307">
        <f t="shared" si="0"/>
        <v>1052.6101263976961</v>
      </c>
      <c r="O34" s="309">
        <f t="shared" si="1"/>
        <v>6.1740891880947883E-2</v>
      </c>
    </row>
    <row r="35" spans="1:15" s="350" customFormat="1" x14ac:dyDescent="0.25">
      <c r="A35" s="232"/>
      <c r="B35" s="421" t="s">
        <v>654</v>
      </c>
      <c r="C35" s="422"/>
      <c r="D35" s="307">
        <v>0</v>
      </c>
      <c r="E35" s="307">
        <v>0</v>
      </c>
      <c r="F35" s="307">
        <v>0</v>
      </c>
      <c r="G35" s="307">
        <v>208.33066181246073</v>
      </c>
      <c r="H35" s="307">
        <v>0</v>
      </c>
      <c r="I35" s="307">
        <v>0</v>
      </c>
      <c r="J35" s="307">
        <v>0</v>
      </c>
      <c r="K35" s="307">
        <v>0</v>
      </c>
      <c r="L35" s="307">
        <v>0</v>
      </c>
      <c r="M35" s="307">
        <v>0</v>
      </c>
      <c r="N35" s="307">
        <f t="shared" si="0"/>
        <v>208.33066181246073</v>
      </c>
      <c r="O35" s="309">
        <f t="shared" si="1"/>
        <v>1.2219643858517993E-2</v>
      </c>
    </row>
    <row r="36" spans="1:15" s="350" customFormat="1" x14ac:dyDescent="0.25">
      <c r="A36" s="232"/>
      <c r="B36" s="421" t="s">
        <v>677</v>
      </c>
      <c r="C36" s="422"/>
      <c r="D36" s="307">
        <v>405.83850581984473</v>
      </c>
      <c r="E36" s="307">
        <v>0</v>
      </c>
      <c r="F36" s="307">
        <v>0</v>
      </c>
      <c r="G36" s="307">
        <v>0</v>
      </c>
      <c r="H36" s="307">
        <v>0</v>
      </c>
      <c r="I36" s="307">
        <v>0</v>
      </c>
      <c r="J36" s="307">
        <v>0</v>
      </c>
      <c r="K36" s="307">
        <v>0</v>
      </c>
      <c r="L36" s="307">
        <v>0</v>
      </c>
      <c r="M36" s="307">
        <v>0</v>
      </c>
      <c r="N36" s="307">
        <f t="shared" si="0"/>
        <v>405.83850581984473</v>
      </c>
      <c r="O36" s="309">
        <f t="shared" si="1"/>
        <v>2.3804474876846782E-2</v>
      </c>
    </row>
    <row r="37" spans="1:15" s="350" customFormat="1" x14ac:dyDescent="0.25">
      <c r="A37" s="232"/>
      <c r="B37" s="421" t="s">
        <v>1134</v>
      </c>
      <c r="C37" s="422"/>
      <c r="D37" s="307">
        <v>0</v>
      </c>
      <c r="E37" s="307">
        <v>0</v>
      </c>
      <c r="F37" s="307">
        <v>0</v>
      </c>
      <c r="G37" s="307">
        <v>709.13688539419798</v>
      </c>
      <c r="H37" s="307">
        <v>0</v>
      </c>
      <c r="I37" s="307">
        <v>0</v>
      </c>
      <c r="J37" s="307">
        <v>0</v>
      </c>
      <c r="K37" s="307">
        <v>0</v>
      </c>
      <c r="L37" s="307">
        <v>0</v>
      </c>
      <c r="M37" s="307">
        <v>0</v>
      </c>
      <c r="N37" s="307">
        <f t="shared" si="0"/>
        <v>709.13688539419798</v>
      </c>
      <c r="O37" s="309">
        <f t="shared" si="1"/>
        <v>4.1594454273161108E-2</v>
      </c>
    </row>
    <row r="38" spans="1:15" s="350" customFormat="1" x14ac:dyDescent="0.25">
      <c r="A38" s="232"/>
      <c r="B38" s="421" t="s">
        <v>1135</v>
      </c>
      <c r="C38" s="422"/>
      <c r="D38" s="307">
        <v>0</v>
      </c>
      <c r="E38" s="307">
        <v>0</v>
      </c>
      <c r="F38" s="307">
        <v>0</v>
      </c>
      <c r="G38" s="307">
        <v>22.117759769999999</v>
      </c>
      <c r="H38" s="307">
        <v>0</v>
      </c>
      <c r="I38" s="307">
        <v>0</v>
      </c>
      <c r="J38" s="307">
        <v>0</v>
      </c>
      <c r="K38" s="307">
        <v>0</v>
      </c>
      <c r="L38" s="307">
        <v>0</v>
      </c>
      <c r="M38" s="307">
        <v>0</v>
      </c>
      <c r="N38" s="307">
        <f t="shared" si="0"/>
        <v>22.117759769999999</v>
      </c>
      <c r="O38" s="309">
        <f t="shared" si="1"/>
        <v>1.297318143120742E-3</v>
      </c>
    </row>
    <row r="39" spans="1:15" x14ac:dyDescent="0.25">
      <c r="A39" s="222"/>
      <c r="B39" s="419" t="s">
        <v>106</v>
      </c>
      <c r="C39" s="420"/>
      <c r="D39" s="308">
        <f t="shared" ref="D39:O39" si="2">SUM(D26:D38)</f>
        <v>405.83850581984473</v>
      </c>
      <c r="E39" s="308">
        <f t="shared" si="2"/>
        <v>617.01781781</v>
      </c>
      <c r="F39" s="308">
        <f t="shared" si="2"/>
        <v>33.253826160000003</v>
      </c>
      <c r="G39" s="308">
        <f t="shared" si="2"/>
        <v>4859.0799575328938</v>
      </c>
      <c r="H39" s="308">
        <f t="shared" si="2"/>
        <v>3418.2555206799998</v>
      </c>
      <c r="I39" s="308">
        <f t="shared" si="2"/>
        <v>197.91654963100001</v>
      </c>
      <c r="J39" s="308">
        <f t="shared" si="2"/>
        <v>4732.9793170335997</v>
      </c>
      <c r="K39" s="308">
        <f t="shared" si="2"/>
        <v>559.78765265640004</v>
      </c>
      <c r="L39" s="308">
        <f t="shared" si="2"/>
        <v>2108.5354416733098</v>
      </c>
      <c r="M39" s="308">
        <f t="shared" si="2"/>
        <v>116.16794856</v>
      </c>
      <c r="N39" s="308">
        <f t="shared" si="2"/>
        <v>17048.832537557049</v>
      </c>
      <c r="O39" s="310">
        <f t="shared" si="2"/>
        <v>0.99999999999999989</v>
      </c>
    </row>
    <row r="40" spans="1:15" x14ac:dyDescent="0.25">
      <c r="A40" s="222"/>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opLeftCell="A7" workbookViewId="0">
      <selection activeCell="O26" sqref="O2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5"/>
      <c r="B1" s="236" t="s">
        <v>1015</v>
      </c>
      <c r="C1" s="237"/>
      <c r="D1" s="237"/>
      <c r="E1" s="237"/>
      <c r="F1" s="237"/>
      <c r="G1" s="237"/>
      <c r="H1" s="237"/>
    </row>
    <row r="2" spans="1:8" x14ac:dyDescent="0.25">
      <c r="A2" s="238"/>
      <c r="B2" s="2"/>
      <c r="C2" s="2"/>
      <c r="D2" s="2"/>
      <c r="E2" s="2"/>
      <c r="F2" s="2"/>
      <c r="G2" s="2"/>
      <c r="H2" s="2"/>
    </row>
    <row r="3" spans="1:8" x14ac:dyDescent="0.25">
      <c r="A3" s="238"/>
      <c r="B3" s="239" t="s">
        <v>1016</v>
      </c>
      <c r="C3" s="240" t="s">
        <v>3</v>
      </c>
      <c r="D3" s="241"/>
      <c r="E3" s="242"/>
      <c r="F3" s="2"/>
      <c r="G3" s="2"/>
      <c r="H3" s="2"/>
    </row>
    <row r="4" spans="1:8" x14ac:dyDescent="0.25">
      <c r="A4" s="238"/>
      <c r="B4" s="239" t="s">
        <v>1017</v>
      </c>
      <c r="C4" s="352">
        <v>45838</v>
      </c>
      <c r="D4" s="2" t="s">
        <v>1018</v>
      </c>
      <c r="E4" s="2"/>
      <c r="F4" s="2"/>
      <c r="G4" s="2"/>
      <c r="H4" s="2"/>
    </row>
    <row r="5" spans="1:8" x14ac:dyDescent="0.25">
      <c r="A5" s="238"/>
      <c r="B5" s="2"/>
      <c r="C5" s="2"/>
      <c r="D5" s="2"/>
      <c r="E5" s="2"/>
      <c r="F5" s="2"/>
      <c r="G5" s="2"/>
      <c r="H5" s="2"/>
    </row>
    <row r="6" spans="1:8" x14ac:dyDescent="0.25">
      <c r="A6" s="243">
        <v>6</v>
      </c>
      <c r="B6" s="236" t="s">
        <v>1136</v>
      </c>
      <c r="C6" s="236"/>
      <c r="D6" s="236"/>
      <c r="E6" s="236"/>
      <c r="F6" s="236"/>
      <c r="G6" s="236"/>
      <c r="H6" s="236"/>
    </row>
    <row r="7" spans="1:8" x14ac:dyDescent="0.25">
      <c r="A7" s="177"/>
      <c r="B7" s="2"/>
      <c r="C7" s="2"/>
      <c r="D7" s="2"/>
      <c r="E7" s="2"/>
      <c r="F7" s="2"/>
      <c r="G7" s="2"/>
      <c r="H7" s="2"/>
    </row>
    <row r="8" spans="1:8" x14ac:dyDescent="0.25">
      <c r="A8" s="177"/>
      <c r="B8" s="2"/>
      <c r="C8" s="2"/>
      <c r="D8" s="2"/>
      <c r="E8" s="2"/>
      <c r="F8" s="2"/>
      <c r="G8" s="2"/>
      <c r="H8" s="2"/>
    </row>
    <row r="9" spans="1:8" x14ac:dyDescent="0.25">
      <c r="A9" s="177" t="s">
        <v>1137</v>
      </c>
      <c r="B9" s="244" t="s">
        <v>1138</v>
      </c>
      <c r="C9" s="2"/>
      <c r="D9" s="2"/>
      <c r="E9" s="2"/>
      <c r="F9" s="2"/>
      <c r="G9" s="2"/>
      <c r="H9" s="2"/>
    </row>
    <row r="10" spans="1:8" x14ac:dyDescent="0.25">
      <c r="A10" s="177"/>
      <c r="B10" s="95"/>
      <c r="C10" s="95"/>
      <c r="D10" s="311">
        <f>YEAR(C4)</f>
        <v>2025</v>
      </c>
      <c r="E10" s="312">
        <f>D10-1</f>
        <v>2024</v>
      </c>
      <c r="F10" s="312">
        <f>D10-2</f>
        <v>2023</v>
      </c>
      <c r="G10" s="313">
        <f>D10-3</f>
        <v>2022</v>
      </c>
      <c r="H10" s="2"/>
    </row>
    <row r="11" spans="1:8" x14ac:dyDescent="0.25">
      <c r="A11" s="177"/>
      <c r="B11" s="102" t="s">
        <v>1139</v>
      </c>
      <c r="C11" s="103"/>
      <c r="D11" s="314">
        <v>0</v>
      </c>
      <c r="E11" s="315">
        <v>0</v>
      </c>
      <c r="F11" s="315">
        <v>0</v>
      </c>
      <c r="G11" s="316">
        <v>1000</v>
      </c>
      <c r="H11" s="2"/>
    </row>
    <row r="12" spans="1:8" x14ac:dyDescent="0.25">
      <c r="A12" s="177"/>
      <c r="B12" s="125" t="s">
        <v>1140</v>
      </c>
      <c r="C12" s="126"/>
      <c r="D12" s="317">
        <f>D13-D11</f>
        <v>12150</v>
      </c>
      <c r="E12" s="318">
        <f>E13-E11</f>
        <v>12150</v>
      </c>
      <c r="F12" s="318">
        <f t="shared" ref="F12:G12" si="0">F13-F11</f>
        <v>12650</v>
      </c>
      <c r="G12" s="345">
        <f t="shared" si="0"/>
        <v>12220</v>
      </c>
      <c r="H12" s="2"/>
    </row>
    <row r="13" spans="1:8" x14ac:dyDescent="0.25">
      <c r="A13" s="177"/>
      <c r="B13" s="154" t="s">
        <v>1141</v>
      </c>
      <c r="C13" s="156"/>
      <c r="D13" s="320">
        <f>D21</f>
        <v>12150</v>
      </c>
      <c r="E13" s="320">
        <f t="shared" ref="E13:F13" si="1">E21</f>
        <v>12150</v>
      </c>
      <c r="F13" s="320">
        <f t="shared" si="1"/>
        <v>12650</v>
      </c>
      <c r="G13" s="322">
        <f>G21</f>
        <v>13220</v>
      </c>
      <c r="H13" s="2"/>
    </row>
    <row r="14" spans="1:8" x14ac:dyDescent="0.25">
      <c r="A14" s="177"/>
      <c r="B14" s="95"/>
      <c r="C14" s="95"/>
      <c r="D14" s="98"/>
      <c r="E14" s="98"/>
      <c r="F14" s="98"/>
      <c r="G14" s="98"/>
      <c r="H14" s="2"/>
    </row>
    <row r="15" spans="1:8" x14ac:dyDescent="0.25">
      <c r="A15" s="177"/>
      <c r="B15" s="102" t="s">
        <v>1142</v>
      </c>
      <c r="C15" s="103"/>
      <c r="D15" s="323">
        <v>12150</v>
      </c>
      <c r="E15" s="323">
        <v>12150</v>
      </c>
      <c r="F15" s="323">
        <v>12650</v>
      </c>
      <c r="G15" s="324">
        <v>13220</v>
      </c>
      <c r="H15" s="2"/>
    </row>
    <row r="16" spans="1:8" x14ac:dyDescent="0.25">
      <c r="A16" s="177"/>
      <c r="B16" s="125" t="s">
        <v>1143</v>
      </c>
      <c r="C16" s="126"/>
      <c r="D16" s="325">
        <v>0</v>
      </c>
      <c r="E16" s="325">
        <v>0</v>
      </c>
      <c r="F16" s="325">
        <v>0</v>
      </c>
      <c r="G16" s="326">
        <v>0</v>
      </c>
      <c r="H16" s="2"/>
    </row>
    <row r="17" spans="1:8" x14ac:dyDescent="0.25">
      <c r="A17" s="177"/>
      <c r="B17" s="125" t="s">
        <v>1144</v>
      </c>
      <c r="C17" s="126"/>
      <c r="D17" s="325">
        <v>0</v>
      </c>
      <c r="E17" s="325">
        <v>0</v>
      </c>
      <c r="F17" s="327">
        <v>0</v>
      </c>
      <c r="G17" s="328">
        <v>0</v>
      </c>
      <c r="H17" s="2"/>
    </row>
    <row r="18" spans="1:8" x14ac:dyDescent="0.25">
      <c r="A18" s="177"/>
      <c r="B18" s="125" t="s">
        <v>1145</v>
      </c>
      <c r="C18" s="126"/>
      <c r="D18" s="325">
        <v>0</v>
      </c>
      <c r="E18" s="325">
        <v>0</v>
      </c>
      <c r="F18" s="327">
        <v>0</v>
      </c>
      <c r="G18" s="328">
        <v>0</v>
      </c>
      <c r="H18" s="2"/>
    </row>
    <row r="19" spans="1:8" x14ac:dyDescent="0.25">
      <c r="A19" s="177"/>
      <c r="B19" s="245" t="s">
        <v>1146</v>
      </c>
      <c r="C19" s="126"/>
      <c r="D19" s="325">
        <v>0</v>
      </c>
      <c r="E19" s="325">
        <v>0</v>
      </c>
      <c r="F19" s="327">
        <v>0</v>
      </c>
      <c r="G19" s="328">
        <v>0</v>
      </c>
      <c r="H19" s="2"/>
    </row>
    <row r="20" spans="1:8" x14ac:dyDescent="0.25">
      <c r="A20" s="177"/>
      <c r="B20" s="125" t="s">
        <v>104</v>
      </c>
      <c r="C20" s="126"/>
      <c r="D20" s="325">
        <v>0</v>
      </c>
      <c r="E20" s="325">
        <v>0</v>
      </c>
      <c r="F20" s="327">
        <v>0</v>
      </c>
      <c r="G20" s="328">
        <v>0</v>
      </c>
      <c r="H20" s="2"/>
    </row>
    <row r="21" spans="1:8" x14ac:dyDescent="0.25">
      <c r="A21" s="177"/>
      <c r="B21" s="154" t="s">
        <v>1141</v>
      </c>
      <c r="C21" s="156"/>
      <c r="D21" s="329">
        <f>D15+D16</f>
        <v>12150</v>
      </c>
      <c r="E21" s="329">
        <f t="shared" ref="E21:G21" si="2">E15+E16</f>
        <v>12150</v>
      </c>
      <c r="F21" s="329">
        <f t="shared" si="2"/>
        <v>12650</v>
      </c>
      <c r="G21" s="351">
        <f t="shared" si="2"/>
        <v>13220</v>
      </c>
      <c r="H21" s="2"/>
    </row>
    <row r="22" spans="1:8" x14ac:dyDescent="0.25">
      <c r="A22" s="177"/>
      <c r="B22" s="95"/>
      <c r="C22" s="95"/>
      <c r="D22" s="98"/>
      <c r="E22" s="98"/>
      <c r="F22" s="246"/>
      <c r="G22" s="246"/>
      <c r="H22" s="2"/>
    </row>
    <row r="23" spans="1:8" x14ac:dyDescent="0.25">
      <c r="A23" s="177"/>
      <c r="B23" s="102" t="s">
        <v>255</v>
      </c>
      <c r="C23" s="103"/>
      <c r="D23" s="314">
        <v>650</v>
      </c>
      <c r="E23" s="315">
        <v>650</v>
      </c>
      <c r="F23" s="315">
        <v>650</v>
      </c>
      <c r="G23" s="330">
        <v>1720</v>
      </c>
      <c r="H23" s="2"/>
    </row>
    <row r="24" spans="1:8" x14ac:dyDescent="0.25">
      <c r="A24" s="177"/>
      <c r="B24" s="125" t="s">
        <v>257</v>
      </c>
      <c r="C24" s="126"/>
      <c r="D24" s="317">
        <f>D26-D23-D25</f>
        <v>11350</v>
      </c>
      <c r="E24" s="317">
        <f t="shared" ref="E24:F24" si="3">E26-E23-E25</f>
        <v>11350</v>
      </c>
      <c r="F24" s="317">
        <f t="shared" si="3"/>
        <v>11850</v>
      </c>
      <c r="G24" s="319">
        <f>G26-G23-G25</f>
        <v>11350</v>
      </c>
      <c r="H24" s="2"/>
    </row>
    <row r="25" spans="1:8" x14ac:dyDescent="0.25">
      <c r="A25" s="177"/>
      <c r="B25" s="125" t="s">
        <v>104</v>
      </c>
      <c r="C25" s="126"/>
      <c r="D25" s="317">
        <v>150</v>
      </c>
      <c r="E25" s="318">
        <v>150</v>
      </c>
      <c r="F25" s="318">
        <v>150</v>
      </c>
      <c r="G25" s="319">
        <v>150</v>
      </c>
      <c r="H25" s="2"/>
    </row>
    <row r="26" spans="1:8" x14ac:dyDescent="0.25">
      <c r="A26" s="177"/>
      <c r="B26" s="154" t="s">
        <v>1141</v>
      </c>
      <c r="C26" s="156"/>
      <c r="D26" s="321">
        <f>D21</f>
        <v>12150</v>
      </c>
      <c r="E26" s="321">
        <f t="shared" ref="E26:F26" si="4">E21</f>
        <v>12150</v>
      </c>
      <c r="F26" s="321">
        <f t="shared" si="4"/>
        <v>12650</v>
      </c>
      <c r="G26" s="322">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1147</v>
      </c>
      <c r="B29" s="244" t="s">
        <v>1148</v>
      </c>
      <c r="C29" s="2"/>
      <c r="D29" s="2"/>
      <c r="E29" s="2"/>
      <c r="F29" s="2"/>
      <c r="G29" s="2"/>
      <c r="H29" s="2"/>
    </row>
    <row r="30" spans="1:8" x14ac:dyDescent="0.25">
      <c r="A30" s="2"/>
      <c r="B30" s="95"/>
      <c r="C30" s="95"/>
      <c r="D30" s="311">
        <f>D10</f>
        <v>2025</v>
      </c>
      <c r="E30" s="312">
        <f>E10</f>
        <v>2024</v>
      </c>
      <c r="F30" s="312">
        <f>F10</f>
        <v>2023</v>
      </c>
      <c r="G30" s="313">
        <f>G10</f>
        <v>2022</v>
      </c>
      <c r="H30" s="2"/>
    </row>
    <row r="31" spans="1:8" x14ac:dyDescent="0.25">
      <c r="A31" s="177"/>
      <c r="B31" s="102" t="s">
        <v>1139</v>
      </c>
      <c r="C31" s="103"/>
      <c r="D31" s="315">
        <v>0</v>
      </c>
      <c r="E31" s="315">
        <v>0</v>
      </c>
      <c r="F31" s="315">
        <v>0</v>
      </c>
      <c r="G31" s="316">
        <v>0</v>
      </c>
      <c r="H31" s="2"/>
    </row>
    <row r="32" spans="1:8" x14ac:dyDescent="0.25">
      <c r="A32" s="177"/>
      <c r="B32" s="125" t="s">
        <v>1140</v>
      </c>
      <c r="C32" s="126"/>
      <c r="D32" s="318">
        <f>D33-D31</f>
        <v>0</v>
      </c>
      <c r="E32" s="318">
        <f t="shared" ref="E32:F32" si="5">E33-E31</f>
        <v>2000</v>
      </c>
      <c r="F32" s="318">
        <f t="shared" si="5"/>
        <v>1000</v>
      </c>
      <c r="G32" s="345">
        <f>G33-G31</f>
        <v>2500</v>
      </c>
      <c r="H32" s="2"/>
    </row>
    <row r="33" spans="1:8" x14ac:dyDescent="0.25">
      <c r="A33" s="177"/>
      <c r="B33" s="154" t="s">
        <v>1141</v>
      </c>
      <c r="C33" s="156"/>
      <c r="D33" s="321">
        <f>D41</f>
        <v>0</v>
      </c>
      <c r="E33" s="321">
        <f t="shared" ref="E33:F33" si="6">E41</f>
        <v>2000</v>
      </c>
      <c r="F33" s="321">
        <f t="shared" si="6"/>
        <v>1000</v>
      </c>
      <c r="G33" s="322">
        <f>G41</f>
        <v>2500</v>
      </c>
      <c r="H33" s="2"/>
    </row>
    <row r="34" spans="1:8" x14ac:dyDescent="0.25">
      <c r="A34" s="177"/>
      <c r="B34" s="95"/>
      <c r="C34" s="95"/>
      <c r="D34" s="98"/>
      <c r="E34" s="98"/>
      <c r="F34" s="98"/>
      <c r="G34" s="98"/>
      <c r="H34" s="2"/>
    </row>
    <row r="35" spans="1:8" x14ac:dyDescent="0.25">
      <c r="A35" s="177"/>
      <c r="B35" s="102" t="s">
        <v>1142</v>
      </c>
      <c r="C35" s="103"/>
      <c r="D35" s="315">
        <v>0</v>
      </c>
      <c r="E35" s="315">
        <v>2000</v>
      </c>
      <c r="F35" s="315">
        <v>1000</v>
      </c>
      <c r="G35" s="316">
        <v>2500</v>
      </c>
      <c r="H35" s="2"/>
    </row>
    <row r="36" spans="1:8" x14ac:dyDescent="0.25">
      <c r="A36" s="177"/>
      <c r="B36" s="125" t="s">
        <v>1143</v>
      </c>
      <c r="C36" s="126"/>
      <c r="D36" s="318">
        <v>0</v>
      </c>
      <c r="E36" s="318">
        <v>0</v>
      </c>
      <c r="F36" s="318">
        <v>0</v>
      </c>
      <c r="G36" s="319">
        <v>0</v>
      </c>
      <c r="H36" s="2"/>
    </row>
    <row r="37" spans="1:8" x14ac:dyDescent="0.25">
      <c r="A37" s="177"/>
      <c r="B37" s="125" t="s">
        <v>1144</v>
      </c>
      <c r="C37" s="126"/>
      <c r="D37" s="318">
        <v>0</v>
      </c>
      <c r="E37" s="318">
        <v>0</v>
      </c>
      <c r="F37" s="318">
        <v>0</v>
      </c>
      <c r="G37" s="319">
        <v>0</v>
      </c>
      <c r="H37" s="2"/>
    </row>
    <row r="38" spans="1:8" x14ac:dyDescent="0.25">
      <c r="A38" s="177"/>
      <c r="B38" s="125" t="s">
        <v>1145</v>
      </c>
      <c r="C38" s="126"/>
      <c r="D38" s="318">
        <v>0</v>
      </c>
      <c r="E38" s="318">
        <v>0</v>
      </c>
      <c r="F38" s="318">
        <v>0</v>
      </c>
      <c r="G38" s="319">
        <v>0</v>
      </c>
      <c r="H38" s="2"/>
    </row>
    <row r="39" spans="1:8" x14ac:dyDescent="0.25">
      <c r="A39" s="177"/>
      <c r="B39" s="245" t="s">
        <v>1146</v>
      </c>
      <c r="C39" s="126"/>
      <c r="D39" s="318">
        <v>0</v>
      </c>
      <c r="E39" s="318">
        <v>0</v>
      </c>
      <c r="F39" s="318">
        <v>0</v>
      </c>
      <c r="G39" s="319">
        <v>0</v>
      </c>
      <c r="H39" s="2"/>
    </row>
    <row r="40" spans="1:8" x14ac:dyDescent="0.25">
      <c r="A40" s="177"/>
      <c r="B40" s="125" t="s">
        <v>104</v>
      </c>
      <c r="C40" s="126"/>
      <c r="D40" s="318">
        <v>0</v>
      </c>
      <c r="E40" s="318">
        <v>0</v>
      </c>
      <c r="F40" s="318">
        <v>0</v>
      </c>
      <c r="G40" s="345">
        <v>0</v>
      </c>
      <c r="H40" s="2"/>
    </row>
    <row r="41" spans="1:8" x14ac:dyDescent="0.25">
      <c r="A41" s="177"/>
      <c r="B41" s="154" t="s">
        <v>1141</v>
      </c>
      <c r="C41" s="156"/>
      <c r="D41" s="321">
        <f>D35+D36</f>
        <v>0</v>
      </c>
      <c r="E41" s="321">
        <f t="shared" ref="E41:F41" si="7">E35+E36</f>
        <v>2000</v>
      </c>
      <c r="F41" s="321">
        <f t="shared" si="7"/>
        <v>1000</v>
      </c>
      <c r="G41" s="346">
        <f>G35+G36</f>
        <v>2500</v>
      </c>
      <c r="H41" s="2"/>
    </row>
    <row r="42" spans="1:8" x14ac:dyDescent="0.25">
      <c r="A42" s="177"/>
      <c r="B42" s="95"/>
      <c r="C42" s="95"/>
      <c r="D42" s="98"/>
      <c r="E42" s="98"/>
      <c r="F42" s="98"/>
      <c r="G42" s="98"/>
      <c r="H42" s="2"/>
    </row>
    <row r="43" spans="1:8" x14ac:dyDescent="0.25">
      <c r="A43" s="177"/>
      <c r="B43" s="102" t="s">
        <v>255</v>
      </c>
      <c r="C43" s="103"/>
      <c r="D43" s="315">
        <v>0</v>
      </c>
      <c r="E43" s="315">
        <v>0</v>
      </c>
      <c r="F43" s="315">
        <v>0</v>
      </c>
      <c r="G43" s="316">
        <v>0</v>
      </c>
      <c r="H43" s="2"/>
    </row>
    <row r="44" spans="1:8" x14ac:dyDescent="0.25">
      <c r="A44" s="177"/>
      <c r="B44" s="125" t="s">
        <v>257</v>
      </c>
      <c r="C44" s="126"/>
      <c r="D44" s="318">
        <f>D46-D43-D45</f>
        <v>0</v>
      </c>
      <c r="E44" s="318">
        <f t="shared" ref="E44:F44" si="8">E46-E43-E45</f>
        <v>2000</v>
      </c>
      <c r="F44" s="318">
        <f t="shared" si="8"/>
        <v>1000</v>
      </c>
      <c r="G44" s="319">
        <f>G46-G43-G45</f>
        <v>2500</v>
      </c>
      <c r="H44" s="2"/>
    </row>
    <row r="45" spans="1:8" x14ac:dyDescent="0.25">
      <c r="A45" s="177"/>
      <c r="B45" s="125" t="s">
        <v>104</v>
      </c>
      <c r="C45" s="126"/>
      <c r="D45" s="318">
        <v>0</v>
      </c>
      <c r="E45" s="318">
        <v>0</v>
      </c>
      <c r="F45" s="318">
        <v>0</v>
      </c>
      <c r="G45" s="319">
        <v>0</v>
      </c>
      <c r="H45" s="2"/>
    </row>
    <row r="46" spans="1:8" x14ac:dyDescent="0.25">
      <c r="A46" s="177"/>
      <c r="B46" s="154" t="s">
        <v>1141</v>
      </c>
      <c r="C46" s="156"/>
      <c r="D46" s="321">
        <f>D41</f>
        <v>0</v>
      </c>
      <c r="E46" s="321">
        <f t="shared" ref="E46:F46" si="9">E41</f>
        <v>2000</v>
      </c>
      <c r="F46" s="321">
        <f t="shared" si="9"/>
        <v>1000</v>
      </c>
      <c r="G46" s="346">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30-06-2025</dc:title>
  <dc:creator>Societe Generale</dc:creator>
  <cp:keywords>EPPlus noncommercial use</cp:keywords>
  <dc:description>This workbook has been created with EPPlus licensed to My Organization under The Polyform Noncommercial License: See https://polyformproject.org/licenses/noncommercial/1.0.0</dc:description>
  <cp:lastModifiedBy>ANDRE Patrick CommPco</cp:lastModifiedBy>
  <cp:lastPrinted>2022-04-21T14:32:02Z</cp:lastPrinted>
  <dcterms:created xsi:type="dcterms:W3CDTF">2020-12-29T15:50:15Z</dcterms:created>
  <dcterms:modified xsi:type="dcterms:W3CDTF">2025-07-23T10:45:57Z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