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_S1\20240429_SG SCF et SG SFH Rapports HTT - 31032024\"/>
    </mc:Choice>
  </mc:AlternateContent>
  <xr:revisionPtr revIDLastSave="0" documentId="13_ncr:1_{0EF42913-38B6-4B10-AC17-81430F20DFA4}"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9" l="1"/>
  <c r="F44" i="9" s="1"/>
  <c r="D44" i="9"/>
  <c r="G41" i="9"/>
  <c r="G46" i="9" s="1"/>
  <c r="G44" i="9" s="1"/>
  <c r="F41" i="9"/>
  <c r="F33" i="9" s="1"/>
  <c r="E41" i="9"/>
  <c r="E46" i="9" s="1"/>
  <c r="E44" i="9" s="1"/>
  <c r="D41" i="9"/>
  <c r="D46" i="9" s="1"/>
  <c r="G33" i="9"/>
  <c r="G32" i="9" s="1"/>
  <c r="E33" i="9"/>
  <c r="D33" i="9"/>
  <c r="D32" i="9" s="1"/>
  <c r="F32" i="9"/>
  <c r="E32" i="9"/>
  <c r="G24" i="9"/>
  <c r="G21" i="9"/>
  <c r="G26" i="9" s="1"/>
  <c r="F21" i="9"/>
  <c r="F13" i="9" s="1"/>
  <c r="F12" i="9" s="1"/>
  <c r="E21" i="9"/>
  <c r="E26" i="9" s="1"/>
  <c r="E24" i="9" s="1"/>
  <c r="D21" i="9"/>
  <c r="D13" i="9" s="1"/>
  <c r="D12" i="9" s="1"/>
  <c r="G13" i="9"/>
  <c r="G12" i="9" s="1"/>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c r="E57" i="7" s="1"/>
  <c r="F41" i="7"/>
  <c r="E41" i="7"/>
  <c r="G636" i="12"/>
  <c r="G635" i="12"/>
  <c r="D635" i="12"/>
  <c r="C635" i="12"/>
  <c r="G634" i="12"/>
  <c r="G633" i="12"/>
  <c r="G632" i="12"/>
  <c r="G631" i="12"/>
  <c r="G630" i="12"/>
  <c r="G629" i="12"/>
  <c r="G628" i="12"/>
  <c r="G627" i="12"/>
  <c r="G626" i="12"/>
  <c r="G625" i="12"/>
  <c r="G624" i="12"/>
  <c r="G623" i="12"/>
  <c r="G622" i="12"/>
  <c r="G621" i="12"/>
  <c r="F618" i="12"/>
  <c r="D618" i="12"/>
  <c r="G614" i="12" s="1"/>
  <c r="C618" i="12"/>
  <c r="F614" i="12"/>
  <c r="D602" i="12"/>
  <c r="C602" i="12"/>
  <c r="F601" i="12" s="1"/>
  <c r="F600" i="12"/>
  <c r="F599" i="12"/>
  <c r="G598" i="12"/>
  <c r="F598" i="12"/>
  <c r="F597" i="12"/>
  <c r="F596" i="12"/>
  <c r="G595" i="12"/>
  <c r="F595" i="12"/>
  <c r="G594" i="12"/>
  <c r="F594" i="12"/>
  <c r="F593" i="12"/>
  <c r="F591" i="12"/>
  <c r="F590" i="12"/>
  <c r="F589" i="12"/>
  <c r="D587" i="12"/>
  <c r="C587" i="12"/>
  <c r="F579" i="12" s="1"/>
  <c r="G586" i="12"/>
  <c r="F586" i="12"/>
  <c r="F585" i="12"/>
  <c r="G584" i="12"/>
  <c r="F584" i="12"/>
  <c r="G583" i="12"/>
  <c r="G582" i="12"/>
  <c r="F582" i="12"/>
  <c r="F581" i="12"/>
  <c r="G580" i="12"/>
  <c r="F580" i="12"/>
  <c r="G579" i="12"/>
  <c r="G578" i="12"/>
  <c r="F578" i="12"/>
  <c r="F577" i="12"/>
  <c r="G576" i="12"/>
  <c r="F576" i="12"/>
  <c r="G575" i="12"/>
  <c r="F575" i="12"/>
  <c r="G574" i="12"/>
  <c r="F573" i="12"/>
  <c r="G572" i="12"/>
  <c r="F572" i="12"/>
  <c r="G571" i="12"/>
  <c r="F571" i="12"/>
  <c r="G570" i="12"/>
  <c r="D564" i="12"/>
  <c r="G557" i="12" s="1"/>
  <c r="C564" i="12"/>
  <c r="F555" i="12" s="1"/>
  <c r="G563" i="12"/>
  <c r="G560" i="12"/>
  <c r="G559" i="12"/>
  <c r="G555" i="12"/>
  <c r="G553" i="12"/>
  <c r="G551" i="12"/>
  <c r="G549" i="12"/>
  <c r="F547" i="12"/>
  <c r="D507" i="12"/>
  <c r="G499" i="12" s="1"/>
  <c r="C507" i="12"/>
  <c r="F502" i="12" s="1"/>
  <c r="F507" i="12" s="1"/>
  <c r="F506" i="12"/>
  <c r="F505" i="12"/>
  <c r="F504" i="12"/>
  <c r="G503" i="12"/>
  <c r="F503" i="12"/>
  <c r="F501" i="12"/>
  <c r="G500" i="12"/>
  <c r="F500" i="12"/>
  <c r="F499" i="12"/>
  <c r="D485" i="12"/>
  <c r="C485" i="12"/>
  <c r="F482" i="12" s="1"/>
  <c r="G484" i="12"/>
  <c r="F484" i="12"/>
  <c r="G483" i="12"/>
  <c r="F483" i="12"/>
  <c r="G482" i="12"/>
  <c r="G481" i="12"/>
  <c r="F481" i="12"/>
  <c r="G480" i="12"/>
  <c r="F480" i="12"/>
  <c r="G479" i="12"/>
  <c r="G485" i="12" s="1"/>
  <c r="F479" i="12"/>
  <c r="G478" i="12"/>
  <c r="G477" i="12"/>
  <c r="F477" i="12"/>
  <c r="D472" i="12"/>
  <c r="C472" i="12"/>
  <c r="G471" i="12"/>
  <c r="F469" i="12"/>
  <c r="F468" i="12"/>
  <c r="F467" i="12"/>
  <c r="G464" i="12"/>
  <c r="G463" i="12"/>
  <c r="F463" i="12"/>
  <c r="F462" i="12"/>
  <c r="F460" i="12"/>
  <c r="F459" i="12"/>
  <c r="G457" i="12"/>
  <c r="G455" i="12"/>
  <c r="G453" i="12"/>
  <c r="F453" i="12"/>
  <c r="F451" i="12"/>
  <c r="G449" i="12"/>
  <c r="G448" i="12"/>
  <c r="G404" i="12"/>
  <c r="G403" i="12"/>
  <c r="D403" i="12"/>
  <c r="C403" i="12"/>
  <c r="G402" i="12"/>
  <c r="G401" i="12"/>
  <c r="G400" i="12"/>
  <c r="G399" i="12"/>
  <c r="G398" i="12"/>
  <c r="G397" i="12"/>
  <c r="G396" i="12"/>
  <c r="G395" i="12"/>
  <c r="D392" i="12"/>
  <c r="C392" i="12"/>
  <c r="F391" i="12"/>
  <c r="F390" i="12"/>
  <c r="F389" i="12"/>
  <c r="G388" i="12"/>
  <c r="F388" i="12"/>
  <c r="F392" i="12" s="1"/>
  <c r="D385" i="12"/>
  <c r="C385" i="12"/>
  <c r="G384" i="12"/>
  <c r="F384" i="12"/>
  <c r="G383" i="12"/>
  <c r="F383" i="12"/>
  <c r="G382" i="12"/>
  <c r="G381" i="12"/>
  <c r="F381" i="12"/>
  <c r="G380" i="12"/>
  <c r="F380" i="12"/>
  <c r="G379" i="12"/>
  <c r="F379" i="12"/>
  <c r="G378" i="12"/>
  <c r="F367" i="12"/>
  <c r="D366" i="12"/>
  <c r="G365" i="12" s="1"/>
  <c r="C366" i="12"/>
  <c r="F363" i="12"/>
  <c r="F362" i="12"/>
  <c r="F361" i="12"/>
  <c r="G358" i="12"/>
  <c r="G357" i="12"/>
  <c r="F357" i="12"/>
  <c r="F356" i="12"/>
  <c r="F354" i="12"/>
  <c r="F353" i="12"/>
  <c r="D349" i="12"/>
  <c r="G341" i="12" s="1"/>
  <c r="C349" i="12"/>
  <c r="F344" i="12" s="1"/>
  <c r="F348" i="12"/>
  <c r="F347" i="12"/>
  <c r="F346" i="12"/>
  <c r="F345" i="12"/>
  <c r="F343" i="12"/>
  <c r="F342" i="12"/>
  <c r="F341" i="12"/>
  <c r="F340" i="12"/>
  <c r="F339" i="12"/>
  <c r="F338" i="12"/>
  <c r="F337" i="12"/>
  <c r="G336" i="12"/>
  <c r="F336" i="12"/>
  <c r="F334" i="12"/>
  <c r="F333" i="12"/>
  <c r="F332" i="12"/>
  <c r="G331" i="12"/>
  <c r="F331" i="12"/>
  <c r="D326" i="12"/>
  <c r="G318" i="12" s="1"/>
  <c r="C326" i="12"/>
  <c r="G325" i="12"/>
  <c r="F325" i="12"/>
  <c r="G324" i="12"/>
  <c r="F324" i="12"/>
  <c r="G321" i="12"/>
  <c r="G320" i="12"/>
  <c r="F320" i="12"/>
  <c r="F319" i="12"/>
  <c r="G317" i="12"/>
  <c r="F317" i="12"/>
  <c r="G316" i="12"/>
  <c r="F316" i="12"/>
  <c r="F315" i="12"/>
  <c r="G314" i="12"/>
  <c r="G312" i="12"/>
  <c r="F311" i="12"/>
  <c r="G310" i="12"/>
  <c r="F310" i="12"/>
  <c r="G308" i="12"/>
  <c r="F308" i="12"/>
  <c r="G278" i="12"/>
  <c r="F278" i="12"/>
  <c r="G277" i="12"/>
  <c r="D272" i="12"/>
  <c r="D273" i="12" s="1"/>
  <c r="C272" i="12"/>
  <c r="C273" i="12" s="1"/>
  <c r="F271" i="12" s="1"/>
  <c r="G271" i="12"/>
  <c r="F267" i="12"/>
  <c r="G256" i="12"/>
  <c r="G255" i="12"/>
  <c r="F255" i="12"/>
  <c r="G252" i="12"/>
  <c r="F252" i="12"/>
  <c r="C251" i="12"/>
  <c r="D250" i="12"/>
  <c r="D251" i="12" s="1"/>
  <c r="C250" i="12"/>
  <c r="G249" i="12"/>
  <c r="F248" i="12"/>
  <c r="G247" i="12"/>
  <c r="G245" i="12"/>
  <c r="F245" i="12"/>
  <c r="G243" i="12"/>
  <c r="F243" i="12"/>
  <c r="D238" i="12"/>
  <c r="C238" i="12"/>
  <c r="C211" i="12" s="1"/>
  <c r="F237" i="12"/>
  <c r="G236" i="12"/>
  <c r="F236" i="12"/>
  <c r="G235" i="12"/>
  <c r="F235" i="12"/>
  <c r="F233" i="12"/>
  <c r="G232" i="12"/>
  <c r="F232" i="12"/>
  <c r="G231" i="12"/>
  <c r="F231" i="12"/>
  <c r="G230" i="12"/>
  <c r="G228" i="12"/>
  <c r="F228" i="12"/>
  <c r="G227" i="12"/>
  <c r="F227" i="12"/>
  <c r="G226" i="12"/>
  <c r="F226" i="12"/>
  <c r="G224" i="12"/>
  <c r="F224" i="12"/>
  <c r="G223" i="12"/>
  <c r="F223" i="12"/>
  <c r="G222" i="12"/>
  <c r="F222" i="12"/>
  <c r="F221" i="12"/>
  <c r="G220" i="12"/>
  <c r="G219" i="12"/>
  <c r="F219" i="12"/>
  <c r="G218" i="12"/>
  <c r="F218" i="12"/>
  <c r="F217" i="12"/>
  <c r="G216" i="12"/>
  <c r="G215" i="12"/>
  <c r="F215" i="12"/>
  <c r="G214" i="12"/>
  <c r="F214" i="12"/>
  <c r="F201" i="12"/>
  <c r="F195" i="12"/>
  <c r="F194" i="12"/>
  <c r="F193" i="12"/>
  <c r="F192" i="12"/>
  <c r="F191" i="12"/>
  <c r="F183" i="12"/>
  <c r="C182" i="12"/>
  <c r="F182" i="12" s="1"/>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2" i="12"/>
  <c r="F30" i="12"/>
  <c r="F29" i="12"/>
  <c r="C29" i="12"/>
  <c r="D18" i="12"/>
  <c r="C18" i="12"/>
  <c r="F17" i="12"/>
  <c r="G622" i="4"/>
  <c r="F622" i="4"/>
  <c r="G621" i="4"/>
  <c r="F621" i="4"/>
  <c r="G620" i="4"/>
  <c r="G619" i="4"/>
  <c r="G618" i="4"/>
  <c r="F618" i="4"/>
  <c r="D618" i="4"/>
  <c r="C618" i="4"/>
  <c r="G617" i="4"/>
  <c r="G616" i="4"/>
  <c r="G615" i="4"/>
  <c r="G614" i="4"/>
  <c r="G613" i="4"/>
  <c r="G612" i="4"/>
  <c r="G611" i="4"/>
  <c r="G610" i="4"/>
  <c r="G609" i="4"/>
  <c r="G608" i="4"/>
  <c r="G607" i="4"/>
  <c r="G606" i="4"/>
  <c r="G605" i="4"/>
  <c r="G604" i="4"/>
  <c r="F601" i="4"/>
  <c r="D601" i="4"/>
  <c r="C601" i="4"/>
  <c r="G600" i="4"/>
  <c r="F600" i="4"/>
  <c r="G599" i="4"/>
  <c r="F599" i="4"/>
  <c r="G598" i="4"/>
  <c r="F598" i="4"/>
  <c r="G597" i="4"/>
  <c r="F597" i="4"/>
  <c r="D585" i="4"/>
  <c r="C585" i="4"/>
  <c r="G584" i="4"/>
  <c r="F584" i="4"/>
  <c r="G583" i="4"/>
  <c r="F583" i="4"/>
  <c r="G579" i="4"/>
  <c r="F579" i="4"/>
  <c r="G578" i="4"/>
  <c r="F578" i="4"/>
  <c r="G577" i="4"/>
  <c r="F577" i="4"/>
  <c r="G576" i="4"/>
  <c r="F576" i="4"/>
  <c r="G575" i="4"/>
  <c r="G585" i="4" s="1"/>
  <c r="F575" i="4"/>
  <c r="G574" i="4"/>
  <c r="F574" i="4"/>
  <c r="G573" i="4"/>
  <c r="F573" i="4"/>
  <c r="F585" i="4" s="1"/>
  <c r="G572" i="4"/>
  <c r="F572" i="4"/>
  <c r="D567" i="4"/>
  <c r="C567" i="4"/>
  <c r="G566" i="4"/>
  <c r="F566" i="4"/>
  <c r="G565" i="4"/>
  <c r="F565" i="4"/>
  <c r="G564" i="4"/>
  <c r="F564" i="4"/>
  <c r="G563" i="4"/>
  <c r="F563" i="4"/>
  <c r="G562" i="4"/>
  <c r="F562" i="4"/>
  <c r="G561" i="4"/>
  <c r="F561" i="4"/>
  <c r="G560" i="4"/>
  <c r="F560" i="4"/>
  <c r="G559" i="4"/>
  <c r="F559" i="4"/>
  <c r="G558" i="4"/>
  <c r="F558" i="4"/>
  <c r="G557" i="4"/>
  <c r="F557" i="4"/>
  <c r="G556" i="4"/>
  <c r="F556" i="4"/>
  <c r="G555" i="4"/>
  <c r="F555" i="4"/>
  <c r="G554" i="4"/>
  <c r="F554" i="4"/>
  <c r="G553" i="4"/>
  <c r="F553" i="4"/>
  <c r="G552" i="4"/>
  <c r="G567" i="4" s="1"/>
  <c r="F552" i="4"/>
  <c r="G551" i="4"/>
  <c r="F551" i="4"/>
  <c r="G550" i="4"/>
  <c r="F550" i="4"/>
  <c r="F567" i="4" s="1"/>
  <c r="G549" i="4"/>
  <c r="F549" i="4"/>
  <c r="D544" i="4"/>
  <c r="C544"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G544" i="4" s="1"/>
  <c r="F529" i="4"/>
  <c r="G528" i="4"/>
  <c r="F528" i="4"/>
  <c r="G527" i="4"/>
  <c r="F527" i="4"/>
  <c r="F544" i="4" s="1"/>
  <c r="G526" i="4"/>
  <c r="F526" i="4"/>
  <c r="G493" i="4"/>
  <c r="F493" i="4"/>
  <c r="G490" i="4"/>
  <c r="G489" i="4"/>
  <c r="F489" i="4"/>
  <c r="F488" i="4"/>
  <c r="D487" i="4"/>
  <c r="G479" i="4" s="1"/>
  <c r="C487" i="4"/>
  <c r="G486" i="4"/>
  <c r="F486" i="4"/>
  <c r="F485" i="4"/>
  <c r="G484" i="4"/>
  <c r="G482" i="4"/>
  <c r="F481" i="4"/>
  <c r="G480" i="4"/>
  <c r="F480" i="4"/>
  <c r="F471" i="4"/>
  <c r="G469" i="4"/>
  <c r="F469" i="4"/>
  <c r="G468" i="4"/>
  <c r="F466" i="4"/>
  <c r="D465" i="4"/>
  <c r="C465" i="4"/>
  <c r="G462" i="4"/>
  <c r="G461" i="4"/>
  <c r="F461" i="4"/>
  <c r="G460" i="4"/>
  <c r="F458" i="4"/>
  <c r="F457" i="4"/>
  <c r="D452" i="4"/>
  <c r="C452" i="4"/>
  <c r="G451" i="4"/>
  <c r="F451" i="4"/>
  <c r="G450" i="4"/>
  <c r="F450" i="4"/>
  <c r="G449" i="4"/>
  <c r="F449" i="4"/>
  <c r="G448" i="4"/>
  <c r="F448" i="4"/>
  <c r="G447" i="4"/>
  <c r="F447" i="4"/>
  <c r="G446" i="4"/>
  <c r="F446" i="4"/>
  <c r="G445" i="4"/>
  <c r="F445" i="4"/>
  <c r="G444" i="4"/>
  <c r="F444" i="4"/>
  <c r="G443" i="4"/>
  <c r="F443" i="4"/>
  <c r="G442" i="4"/>
  <c r="F442" i="4"/>
  <c r="G441" i="4"/>
  <c r="F441" i="4"/>
  <c r="G440" i="4"/>
  <c r="F440" i="4"/>
  <c r="G439" i="4"/>
  <c r="F439" i="4"/>
  <c r="G438" i="4"/>
  <c r="F438" i="4"/>
  <c r="G437" i="4"/>
  <c r="F437" i="4"/>
  <c r="G436" i="4"/>
  <c r="F436" i="4"/>
  <c r="G435" i="4"/>
  <c r="F435" i="4"/>
  <c r="G434" i="4"/>
  <c r="F434" i="4"/>
  <c r="G433" i="4"/>
  <c r="F433" i="4"/>
  <c r="G432" i="4"/>
  <c r="F432" i="4"/>
  <c r="G431" i="4"/>
  <c r="F431" i="4"/>
  <c r="G430" i="4"/>
  <c r="F430" i="4"/>
  <c r="G429" i="4"/>
  <c r="G452" i="4" s="1"/>
  <c r="F429" i="4"/>
  <c r="F452" i="4" s="1"/>
  <c r="G428" i="4"/>
  <c r="F428" i="4"/>
  <c r="G384" i="4"/>
  <c r="G383" i="4"/>
  <c r="G382" i="4"/>
  <c r="G381" i="4"/>
  <c r="G380" i="4"/>
  <c r="G379" i="4"/>
  <c r="G378" i="4"/>
  <c r="G377" i="4"/>
  <c r="G376" i="4"/>
  <c r="G375" i="4"/>
  <c r="D372" i="4"/>
  <c r="C372" i="4"/>
  <c r="G369" i="4"/>
  <c r="F369" i="4"/>
  <c r="G368" i="4"/>
  <c r="D365" i="4"/>
  <c r="C365" i="4"/>
  <c r="F360" i="4" s="1"/>
  <c r="G364" i="4"/>
  <c r="F364" i="4"/>
  <c r="G363" i="4"/>
  <c r="F363" i="4"/>
  <c r="F362" i="4"/>
  <c r="G361" i="4"/>
  <c r="G360" i="4"/>
  <c r="G359" i="4"/>
  <c r="F359" i="4"/>
  <c r="F358" i="4"/>
  <c r="D346" i="4"/>
  <c r="C346" i="4"/>
  <c r="G345" i="4"/>
  <c r="F345" i="4"/>
  <c r="G344" i="4"/>
  <c r="F344" i="4"/>
  <c r="G340" i="4"/>
  <c r="F340" i="4"/>
  <c r="G339" i="4"/>
  <c r="F339" i="4"/>
  <c r="G338" i="4"/>
  <c r="F338" i="4"/>
  <c r="G337" i="4"/>
  <c r="F337" i="4"/>
  <c r="G336" i="4"/>
  <c r="G346" i="4" s="1"/>
  <c r="F336" i="4"/>
  <c r="F346" i="4" s="1"/>
  <c r="G335" i="4"/>
  <c r="F335" i="4"/>
  <c r="G334" i="4"/>
  <c r="F334" i="4"/>
  <c r="G333" i="4"/>
  <c r="F333" i="4"/>
  <c r="G328" i="4"/>
  <c r="F328" i="4"/>
  <c r="D328" i="4"/>
  <c r="C328" i="4"/>
  <c r="G310" i="4"/>
  <c r="F310" i="4"/>
  <c r="D305" i="4"/>
  <c r="G301" i="4" s="1"/>
  <c r="C305" i="4"/>
  <c r="F302" i="4" s="1"/>
  <c r="G304" i="4"/>
  <c r="F301" i="4"/>
  <c r="G296" i="4"/>
  <c r="F293" i="4"/>
  <c r="F291" i="4"/>
  <c r="G288" i="4"/>
  <c r="F287" i="4"/>
  <c r="G252" i="4"/>
  <c r="D249" i="4"/>
  <c r="G241" i="4" s="1"/>
  <c r="C249" i="4"/>
  <c r="D248" i="4"/>
  <c r="C248" i="4"/>
  <c r="G243" i="4"/>
  <c r="G232" i="4"/>
  <c r="G229" i="4"/>
  <c r="D227" i="4"/>
  <c r="G228" i="4" s="1"/>
  <c r="C227" i="4"/>
  <c r="D226" i="4"/>
  <c r="C226" i="4"/>
  <c r="G223" i="4"/>
  <c r="G222" i="4"/>
  <c r="G219" i="4"/>
  <c r="D214" i="4"/>
  <c r="C214" i="4"/>
  <c r="F193" i="4" s="1"/>
  <c r="G195" i="4"/>
  <c r="F195" i="4"/>
  <c r="G194" i="4"/>
  <c r="F194" i="4"/>
  <c r="G193" i="4"/>
  <c r="G192" i="4"/>
  <c r="F192" i="4"/>
  <c r="G191" i="4"/>
  <c r="G214" i="4" s="1"/>
  <c r="F191" i="4"/>
  <c r="G190" i="4"/>
  <c r="F190" i="4"/>
  <c r="C187" i="4"/>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G15" i="12" s="1"/>
  <c r="F15" i="4"/>
  <c r="C15" i="4"/>
  <c r="F16" i="12" s="1"/>
  <c r="C310" i="10"/>
  <c r="C309" i="10"/>
  <c r="C308" i="10"/>
  <c r="C304" i="10"/>
  <c r="C303" i="10"/>
  <c r="C302" i="10"/>
  <c r="C301" i="10"/>
  <c r="D299" i="10"/>
  <c r="C299" i="10"/>
  <c r="C298" i="10"/>
  <c r="C297" i="10"/>
  <c r="C295" i="10"/>
  <c r="C294" i="10"/>
  <c r="C223" i="10"/>
  <c r="G221" i="10"/>
  <c r="G220" i="10"/>
  <c r="G223" i="10" s="1"/>
  <c r="C196" i="10"/>
  <c r="C210" i="10" s="1"/>
  <c r="C211" i="10" s="1"/>
  <c r="C182" i="10"/>
  <c r="C220" i="10" s="1"/>
  <c r="F180" i="10"/>
  <c r="F177" i="10"/>
  <c r="F182" i="10" s="1"/>
  <c r="C170" i="10"/>
  <c r="F169" i="10"/>
  <c r="D169" i="10"/>
  <c r="F168" i="10"/>
  <c r="F170" i="10" s="1"/>
  <c r="D168" i="10"/>
  <c r="D170" i="10" s="1"/>
  <c r="G167" i="10" s="1"/>
  <c r="F167" i="10"/>
  <c r="D167" i="10"/>
  <c r="D159" i="10"/>
  <c r="C159" i="10"/>
  <c r="G141" i="10"/>
  <c r="G159" i="10" s="1"/>
  <c r="F141" i="10"/>
  <c r="F159" i="10" s="1"/>
  <c r="D141" i="10"/>
  <c r="C133" i="10"/>
  <c r="F115" i="10" s="1"/>
  <c r="F133" i="10" s="1"/>
  <c r="D115" i="10"/>
  <c r="D133" i="10" s="1"/>
  <c r="D103" i="10"/>
  <c r="G100" i="10" s="1"/>
  <c r="C103" i="10"/>
  <c r="G102" i="10"/>
  <c r="G101" i="10"/>
  <c r="G99" i="10"/>
  <c r="G98" i="10"/>
  <c r="F98" i="10"/>
  <c r="G97" i="10"/>
  <c r="D80" i="10"/>
  <c r="C80" i="10"/>
  <c r="G79" i="10"/>
  <c r="F79" i="10"/>
  <c r="F77" i="10"/>
  <c r="G76" i="10"/>
  <c r="F76" i="10"/>
  <c r="G75" i="10"/>
  <c r="F73" i="10"/>
  <c r="C61" i="10"/>
  <c r="F221" i="10" s="1"/>
  <c r="F59" i="10"/>
  <c r="C59" i="10"/>
  <c r="C39" i="10"/>
  <c r="C48" i="10" s="1"/>
  <c r="C313" i="10"/>
  <c r="F365" i="4" l="1"/>
  <c r="F242" i="4"/>
  <c r="F250" i="4"/>
  <c r="F243" i="4"/>
  <c r="F254" i="4"/>
  <c r="F247" i="4"/>
  <c r="F220" i="10"/>
  <c r="F223" i="10" s="1"/>
  <c r="F231" i="4"/>
  <c r="F225" i="4"/>
  <c r="F221" i="4"/>
  <c r="F232" i="4"/>
  <c r="F228" i="4"/>
  <c r="F222" i="4"/>
  <c r="G291" i="4"/>
  <c r="F300" i="4"/>
  <c r="E10" i="9"/>
  <c r="E30" i="9" s="1"/>
  <c r="D30" i="9"/>
  <c r="G10" i="9"/>
  <c r="G30" i="9" s="1"/>
  <c r="F10" i="9"/>
  <c r="F30" i="9" s="1"/>
  <c r="F100" i="10"/>
  <c r="F96" i="10"/>
  <c r="F103" i="10" s="1"/>
  <c r="F223" i="4"/>
  <c r="F246" i="4"/>
  <c r="F297" i="4"/>
  <c r="F99" i="10"/>
  <c r="G168" i="10"/>
  <c r="G170" i="10" s="1"/>
  <c r="G231" i="4"/>
  <c r="G225" i="4"/>
  <c r="G221" i="4"/>
  <c r="G297" i="4"/>
  <c r="F78" i="10"/>
  <c r="F74" i="10"/>
  <c r="F80" i="10" s="1"/>
  <c r="G169" i="10"/>
  <c r="F224" i="4"/>
  <c r="F241" i="4"/>
  <c r="F253" i="4"/>
  <c r="F292" i="4"/>
  <c r="F370" i="4"/>
  <c r="F371" i="4"/>
  <c r="F467" i="4"/>
  <c r="F463" i="4"/>
  <c r="F470" i="4"/>
  <c r="F462" i="4"/>
  <c r="F468" i="4"/>
  <c r="F460" i="4"/>
  <c r="F464" i="4"/>
  <c r="F459" i="4"/>
  <c r="F465" i="4" s="1"/>
  <c r="F491" i="4"/>
  <c r="F483" i="4"/>
  <c r="F490" i="4"/>
  <c r="F482" i="4"/>
  <c r="F492" i="4"/>
  <c r="F484" i="4"/>
  <c r="F479" i="4"/>
  <c r="F33" i="12"/>
  <c r="F34" i="12"/>
  <c r="F31" i="12"/>
  <c r="F36" i="12"/>
  <c r="F28" i="12"/>
  <c r="F35" i="12"/>
  <c r="F27" i="12"/>
  <c r="F257" i="12"/>
  <c r="F256" i="12"/>
  <c r="F249" i="12"/>
  <c r="F244" i="12"/>
  <c r="F253" i="12"/>
  <c r="F246" i="12"/>
  <c r="F266" i="12"/>
  <c r="G279" i="12"/>
  <c r="G275" i="12"/>
  <c r="G269" i="12"/>
  <c r="G265" i="12"/>
  <c r="G268" i="12"/>
  <c r="G274" i="12"/>
  <c r="G267" i="12"/>
  <c r="G276" i="12"/>
  <c r="G361" i="12"/>
  <c r="G385" i="12"/>
  <c r="F465" i="12"/>
  <c r="F456" i="12"/>
  <c r="F464" i="12"/>
  <c r="F455" i="12"/>
  <c r="F450" i="12"/>
  <c r="F471" i="12"/>
  <c r="F466" i="12"/>
  <c r="F457" i="12"/>
  <c r="F448" i="12"/>
  <c r="F470" i="12"/>
  <c r="F461" i="12"/>
  <c r="F452" i="12"/>
  <c r="F554" i="12"/>
  <c r="F563" i="12"/>
  <c r="F75" i="10"/>
  <c r="G78" i="10"/>
  <c r="G74" i="10"/>
  <c r="G77" i="10"/>
  <c r="G73" i="10"/>
  <c r="F101" i="10"/>
  <c r="G115" i="10"/>
  <c r="G133" i="10" s="1"/>
  <c r="F219" i="4"/>
  <c r="G224" i="4"/>
  <c r="F229" i="4"/>
  <c r="F255" i="4"/>
  <c r="G292" i="4"/>
  <c r="G300" i="4"/>
  <c r="G371" i="4"/>
  <c r="G370" i="4"/>
  <c r="G372" i="4" s="1"/>
  <c r="G470" i="4"/>
  <c r="G466" i="4"/>
  <c r="G463" i="4"/>
  <c r="G459" i="4"/>
  <c r="G471" i="4"/>
  <c r="G458" i="4"/>
  <c r="G457" i="4"/>
  <c r="G464" i="4"/>
  <c r="G467" i="4"/>
  <c r="G601" i="4"/>
  <c r="F247" i="12"/>
  <c r="G266" i="12"/>
  <c r="G332" i="12"/>
  <c r="G345" i="12"/>
  <c r="F454" i="12"/>
  <c r="G470" i="12"/>
  <c r="G466" i="12"/>
  <c r="G462" i="12"/>
  <c r="G458" i="12"/>
  <c r="G454" i="12"/>
  <c r="G450" i="12"/>
  <c r="G469" i="12"/>
  <c r="G460" i="12"/>
  <c r="G451" i="12"/>
  <c r="G468" i="12"/>
  <c r="G459" i="12"/>
  <c r="G461" i="12"/>
  <c r="G452" i="12"/>
  <c r="G465" i="12"/>
  <c r="G456" i="12"/>
  <c r="G601" i="12"/>
  <c r="G597" i="12"/>
  <c r="G593" i="12"/>
  <c r="G589" i="12"/>
  <c r="G600" i="12"/>
  <c r="G591" i="12"/>
  <c r="G599" i="12"/>
  <c r="G590" i="12"/>
  <c r="G592" i="12"/>
  <c r="G596" i="12"/>
  <c r="F561" i="12"/>
  <c r="F552" i="12"/>
  <c r="F560" i="12"/>
  <c r="F551" i="12"/>
  <c r="F546" i="12"/>
  <c r="F562" i="12"/>
  <c r="F553" i="12"/>
  <c r="F557" i="12"/>
  <c r="F548" i="12"/>
  <c r="D46" i="10"/>
  <c r="F97" i="10"/>
  <c r="F102" i="10"/>
  <c r="F196" i="10"/>
  <c r="F210" i="10" s="1"/>
  <c r="F211" i="10" s="1"/>
  <c r="G18" i="12"/>
  <c r="F214" i="4"/>
  <c r="F220" i="4"/>
  <c r="F230" i="4"/>
  <c r="F244" i="4"/>
  <c r="G255" i="4"/>
  <c r="G251" i="4"/>
  <c r="G245" i="4"/>
  <c r="G253" i="4"/>
  <c r="G246" i="4"/>
  <c r="G254" i="4"/>
  <c r="G247" i="4"/>
  <c r="G242" i="4"/>
  <c r="G287" i="4"/>
  <c r="G295" i="4"/>
  <c r="G16" i="12"/>
  <c r="F268" i="12"/>
  <c r="F274" i="12"/>
  <c r="G333" i="12"/>
  <c r="G340" i="12"/>
  <c r="F485" i="12"/>
  <c r="F549" i="12"/>
  <c r="F556" i="12"/>
  <c r="E13" i="9"/>
  <c r="E12" i="9" s="1"/>
  <c r="G220" i="4"/>
  <c r="G227" i="4" s="1"/>
  <c r="G230" i="4"/>
  <c r="G244" i="4"/>
  <c r="G250" i="4"/>
  <c r="F288" i="4"/>
  <c r="F305" i="4" s="1"/>
  <c r="F296" i="4"/>
  <c r="F368" i="4"/>
  <c r="F37" i="12"/>
  <c r="F254" i="12"/>
  <c r="F250" i="12" s="1"/>
  <c r="G270" i="12"/>
  <c r="F275" i="12"/>
  <c r="F322" i="12"/>
  <c r="F313" i="12"/>
  <c r="F321" i="12"/>
  <c r="F312" i="12"/>
  <c r="F323" i="12"/>
  <c r="F314" i="12"/>
  <c r="F318" i="12"/>
  <c r="F309" i="12"/>
  <c r="G347" i="12"/>
  <c r="F359" i="12"/>
  <c r="F366" i="12" s="1"/>
  <c r="F358" i="12"/>
  <c r="F365" i="12"/>
  <c r="F360" i="12"/>
  <c r="F364" i="12"/>
  <c r="F355" i="12"/>
  <c r="F382" i="12"/>
  <c r="F378" i="12"/>
  <c r="F385" i="12" s="1"/>
  <c r="G390" i="12"/>
  <c r="G389" i="12"/>
  <c r="G391" i="12"/>
  <c r="F449" i="12"/>
  <c r="F458" i="12"/>
  <c r="G467" i="12"/>
  <c r="F558" i="12"/>
  <c r="F26" i="9"/>
  <c r="F24" i="9" s="1"/>
  <c r="F245" i="4"/>
  <c r="F251" i="4"/>
  <c r="G17" i="12"/>
  <c r="G364" i="12"/>
  <c r="G360" i="12"/>
  <c r="G356" i="12"/>
  <c r="G363" i="12"/>
  <c r="G354" i="12"/>
  <c r="G362" i="12"/>
  <c r="G353" i="12"/>
  <c r="G355" i="12"/>
  <c r="G359" i="12"/>
  <c r="F550" i="12"/>
  <c r="F559" i="12"/>
  <c r="F57" i="10"/>
  <c r="F56" i="10"/>
  <c r="F61" i="10" s="1"/>
  <c r="F233" i="4"/>
  <c r="F252" i="4"/>
  <c r="F303" i="4"/>
  <c r="F298" i="4"/>
  <c r="F289" i="4"/>
  <c r="F304" i="4"/>
  <c r="F295" i="4"/>
  <c r="F290" i="4"/>
  <c r="F299" i="4"/>
  <c r="F294" i="4"/>
  <c r="G233" i="4"/>
  <c r="G226" i="4" s="1"/>
  <c r="G302" i="4"/>
  <c r="G298" i="4"/>
  <c r="G294" i="4"/>
  <c r="G290" i="4"/>
  <c r="G293" i="4"/>
  <c r="G299" i="4"/>
  <c r="G303" i="4"/>
  <c r="G289" i="4"/>
  <c r="F276" i="12"/>
  <c r="F279" i="12"/>
  <c r="F277" i="12"/>
  <c r="F270" i="12"/>
  <c r="F265" i="12"/>
  <c r="F269" i="12"/>
  <c r="G367" i="12"/>
  <c r="G346" i="12"/>
  <c r="G342" i="12"/>
  <c r="G338" i="12"/>
  <c r="G334" i="12"/>
  <c r="G349" i="12" s="1"/>
  <c r="G343" i="12"/>
  <c r="G337" i="12"/>
  <c r="G344" i="12"/>
  <c r="G335" i="12"/>
  <c r="G348" i="12"/>
  <c r="G339" i="12"/>
  <c r="G505" i="12"/>
  <c r="G501" i="12"/>
  <c r="G507" i="12" s="1"/>
  <c r="G504" i="12"/>
  <c r="G502" i="12"/>
  <c r="G506" i="12"/>
  <c r="G616" i="12"/>
  <c r="G615" i="12"/>
  <c r="G618" i="12" s="1"/>
  <c r="G617" i="12"/>
  <c r="G483" i="4"/>
  <c r="G491" i="4"/>
  <c r="F15" i="12"/>
  <c r="F18" i="12" s="1"/>
  <c r="F220" i="12"/>
  <c r="F229" i="12"/>
  <c r="F234" i="12"/>
  <c r="G237" i="12"/>
  <c r="G233" i="12"/>
  <c r="G229" i="12"/>
  <c r="G225" i="12"/>
  <c r="G238" i="12" s="1"/>
  <c r="G221" i="12"/>
  <c r="G217" i="12"/>
  <c r="G254" i="12"/>
  <c r="G248" i="12"/>
  <c r="G244" i="12"/>
  <c r="G257" i="12"/>
  <c r="G313" i="12"/>
  <c r="G322" i="12"/>
  <c r="G326" i="12" s="1"/>
  <c r="F335" i="12"/>
  <c r="F349" i="12" s="1"/>
  <c r="G552" i="12"/>
  <c r="G561" i="12"/>
  <c r="F569" i="12"/>
  <c r="F587" i="12" s="1"/>
  <c r="F574" i="12"/>
  <c r="F583" i="12"/>
  <c r="G585" i="12"/>
  <c r="G581" i="12"/>
  <c r="G577" i="12"/>
  <c r="G573" i="12"/>
  <c r="G569" i="12"/>
  <c r="F592" i="12"/>
  <c r="F602" i="12" s="1"/>
  <c r="G96" i="10"/>
  <c r="G103" i="10" s="1"/>
  <c r="C190" i="10"/>
  <c r="F361" i="4"/>
  <c r="G362" i="4"/>
  <c r="G358" i="4"/>
  <c r="F216" i="12"/>
  <c r="F238" i="12" s="1"/>
  <c r="F225" i="12"/>
  <c r="F230" i="12"/>
  <c r="G234" i="12"/>
  <c r="G246" i="12"/>
  <c r="G253" i="12"/>
  <c r="G309" i="12"/>
  <c r="F478" i="12"/>
  <c r="G548" i="12"/>
  <c r="F570" i="12"/>
  <c r="D26" i="9"/>
  <c r="D24" i="9" s="1"/>
  <c r="G562" i="12"/>
  <c r="G558" i="12"/>
  <c r="G554" i="12"/>
  <c r="G550" i="12"/>
  <c r="G546" i="12"/>
  <c r="G492" i="4"/>
  <c r="G488" i="4"/>
  <c r="G485" i="4"/>
  <c r="G481" i="4"/>
  <c r="G487" i="4" s="1"/>
  <c r="G323" i="12"/>
  <c r="G319" i="12"/>
  <c r="G315" i="12"/>
  <c r="G311" i="12"/>
  <c r="G547" i="12"/>
  <c r="G556" i="12"/>
  <c r="F251" i="12" l="1"/>
  <c r="G587" i="12"/>
  <c r="F249" i="4"/>
  <c r="G366" i="12"/>
  <c r="F372" i="4"/>
  <c r="G472" i="12"/>
  <c r="G465" i="4"/>
  <c r="G272" i="12"/>
  <c r="F226" i="4"/>
  <c r="F227" i="4" s="1"/>
  <c r="F564" i="12"/>
  <c r="G564" i="12"/>
  <c r="G365" i="4"/>
  <c r="G392" i="12"/>
  <c r="G305" i="4"/>
  <c r="G80" i="10"/>
  <c r="F248" i="4"/>
  <c r="G250" i="12"/>
  <c r="G251" i="12" s="1"/>
  <c r="G602" i="12"/>
  <c r="C319" i="10"/>
  <c r="F190" i="10"/>
  <c r="F487" i="4"/>
  <c r="G273" i="12"/>
  <c r="G248" i="4"/>
  <c r="G249" i="4" s="1"/>
  <c r="F472" i="12"/>
  <c r="F326" i="12"/>
  <c r="F272" i="12"/>
  <c r="F27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<sst xmlns="http://schemas.openxmlformats.org/spreadsheetml/2006/main" count="3455" uniqueCount="2293">
  <si>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</si>
  <si>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</si>
  <si>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</si>
  <si>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</si>
  <si>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31/03/24</t>
  </si>
  <si>
    <t>Cut-off Date: 31/03/24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</si>
  <si>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</si>
  <si>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</si>
  <si>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</si>
  <si>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</si>
  <si>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</si>
  <si>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</si>
  <si>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</si>
  <si>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</si>
  <si>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</si>
  <si>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</si>
  <si>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</si>
  <si>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</si>
  <si>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</si>
  <si>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</si>
  <si>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</si>
  <si>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</si>
  <si>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</si>
  <si>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</si>
  <si>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</si>
  <si>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</si>
  <si>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</si>
  <si>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</si>
  <si>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</si>
  <si>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</si>
  <si>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</si>
  <si>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</si>
  <si>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</si>
  <si>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</si>
  <si>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</si>
  <si>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</si>
  <si>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</si>
  <si>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31/03/24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</si>
  <si>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</si>
  <si>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</si>
  <si>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</si>
  <si>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</si>
  <si>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</si>
  <si>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</si>
  <si>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</si>
  <si>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</si>
  <si>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</si>
  <si>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</si>
  <si>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</si>
  <si>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</si>
  <si>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</si>
  <si>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</si>
  <si>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</si>
  <si>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</si>
  <si>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</si>
  <si>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</si>
  <si>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</si>
  <si>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</si>
  <si>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</si>
  <si>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</si>
  <si>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</si>
  <si>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</si>
  <si>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</si>
  <si>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</si>
  <si>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</si>
  <si>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</si>
  <si>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</si>
  <si>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</si>
  <si>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</si>
  <si>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</si>
  <si>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</si>
  <si>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</si>
  <si>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</si>
  <si>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</si>
  <si>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</si>
  <si>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</si>
  <si>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</si>
  <si>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</si>
  <si>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</si>
  <si>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</si>
  <si>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</si>
  <si>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</si>
  <si>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</si>
  <si>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</si>
  <si>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</si>
  <si>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</si>
  <si>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</si>
  <si>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</si>
  <si>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</si>
  <si>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</si>
  <si>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</si>
  <si>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</si>
  <si>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</si>
  <si>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</si>
  <si>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</si>
  <si>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</si>
  <si>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</si>
  <si>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</si>
  <si>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</si>
  <si>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</si>
  <si>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</si>
  <si>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</si>
  <si>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</si>
  <si>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</si>
  <si>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</si>
  <si>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</si>
  <si>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</si>
  <si>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</si>
  <si>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</si>
  <si>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</si>
  <si>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</si>
  <si>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</si>
  <si>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</si>
  <si>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</si>
  <si>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</si>
  <si>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</si>
  <si>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</si>
  <si>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</si>
  <si>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</si>
  <si>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</si>
  <si>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</si>
  <si>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</si>
  <si>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</si>
  <si>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</si>
  <si>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</si>
  <si>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</si>
  <si>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</si>
  <si>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</si>
  <si>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</si>
  <si>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</si>
  <si>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</si>
  <si>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</si>
  <si>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</si>
  <si>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</si>
  <si>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</si>
  <si>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</si>
  <si>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</si>
  <si>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</si>
  <si>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</si>
  <si>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</si>
  <si>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</si>
  <si>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</si>
  <si>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</si>
  <si>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</si>
  <si>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</si>
  <si>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</si>
  <si>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</si>
  <si>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</si>
  <si>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</si>
  <si>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</si>
  <si>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</si>
  <si>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</si>
  <si>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</si>
  <si>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</si>
  <si>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</si>
  <si>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</si>
  <si>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</si>
  <si>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</si>
  <si>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</si>
  <si>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</si>
  <si>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</si>
  <si>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</si>
  <si>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</si>
  <si>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</si>
  <si>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</si>
  <si>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</si>
  <si>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</si>
  <si>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</si>
  <si>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</si>
  <si>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</si>
  <si>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</si>
  <si>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</si>
  <si>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</si>
  <si>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</si>
  <si>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</si>
  <si>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</si>
  <si>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</si>
  <si>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</si>
  <si>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</si>
  <si>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</si>
  <si>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</si>
  <si>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</si>
  <si>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</si>
  <si>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</si>
  <si>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</si>
  <si>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</si>
  <si>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</si>
  <si>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</si>
  <si>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</si>
  <si>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</si>
  <si>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</si>
  <si>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</si>
  <si>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</si>
  <si>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</si>
  <si>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</si>
  <si>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</si>
  <si>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</si>
  <si>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</si>
  <si>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</si>
  <si>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</si>
  <si>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</si>
  <si>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</si>
  <si>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</si>
  <si>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</si>
  <si>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</si>
  <si>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</si>
  <si>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</si>
  <si>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</si>
  <si>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</si>
  <si>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</si>
  <si>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</si>
  <si>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</si>
  <si>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</si>
  <si>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</si>
  <si>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</si>
  <si>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</si>
  <si>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</si>
  <si>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</si>
  <si>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</si>
  <si>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</si>
  <si>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</si>
  <si>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</si>
  <si>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</si>
  <si>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</si>
  <si>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</si>
  <si>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</si>
  <si>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</si>
  <si>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</si>
  <si>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</si>
  <si>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</si>
  <si>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</si>
  <si>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</si>
  <si>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</si>
  <si>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</si>
  <si>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</si>
  <si>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</si>
  <si>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</si>
  <si>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</si>
  <si>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</si>
  <si>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</si>
  <si>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</si>
  <si>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</si>
  <si>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</si>
  <si>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</si>
  <si>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</si>
  <si>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</si>
  <si>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</si>
  <si>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</si>
  <si>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</si>
  <si>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</si>
  <si>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</si>
  <si>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</si>
  <si>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</si>
  <si>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</si>
  <si>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</si>
  <si>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</si>
  <si>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</si>
  <si>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</si>
  <si>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</si>
  <si>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</si>
  <si>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</si>
  <si>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</si>
  <si>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</si>
  <si>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</si>
  <si>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</si>
  <si>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</si>
  <si>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</si>
  <si>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</si>
  <si>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</si>
  <si>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</si>
  <si>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</si>
  <si>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</si>
  <si>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</si>
  <si>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</si>
  <si>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</si>
  <si>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</si>
  <si>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</si>
  <si>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</si>
  <si>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</si>
  <si>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</si>
  <si>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</si>
  <si>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</si>
  <si>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</si>
  <si>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</si>
  <si>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</si>
  <si>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</si>
  <si>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</si>
  <si>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</si>
  <si>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</si>
  <si>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</si>
  <si>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</si>
  <si>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</si>
  <si>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</si>
  <si>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</si>
  <si>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</si>
  <si>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</si>
  <si>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</si>
  <si>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</si>
  <si>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</si>
  <si>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</si>
  <si>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</si>
  <si>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</si>
  <si>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</si>
  <si>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</si>
  <si>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</si>
  <si>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</si>
  <si>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</si>
  <si>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</si>
  <si>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</si>
  <si>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</si>
  <si>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</si>
  <si>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</si>
  <si>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</si>
  <si>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</si>
  <si>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</si>
  <si>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</si>
  <si>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</si>
  <si>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</si>
  <si>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</si>
  <si>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</si>
  <si>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</si>
  <si>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</si>
  <si>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</si>
  <si>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</si>
  <si>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</si>
  <si>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</si>
  <si>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</si>
  <si>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</si>
  <si>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</si>
  <si>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</si>
  <si>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</si>
  <si>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</si>
  <si>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</si>
  <si>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</si>
  <si>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</si>
  <si>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</si>
  <si>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</si>
  <si>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</si>
  <si>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</si>
  <si>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</si>
  <si>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</si>
  <si>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</si>
  <si>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</si>
  <si>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</si>
  <si>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</si>
  <si>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</si>
  <si>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</si>
  <si>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</si>
  <si>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</si>
  <si>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</si>
  <si>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</si>
  <si>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</si>
  <si>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</si>
  <si>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</si>
  <si>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</si>
  <si>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</si>
  <si>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</si>
  <si>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</si>
  <si>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</si>
  <si>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</si>
  <si>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</si>
  <si>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</si>
  <si>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</si>
  <si>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</si>
  <si>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</si>
  <si>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</si>
  <si>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</si>
  <si>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</si>
  <si>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</si>
  <si>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</si>
  <si>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</si>
  <si>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</si>
  <si>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</si>
  <si>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</si>
  <si>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</si>
  <si>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</si>
  <si>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</si>
  <si>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</si>
  <si>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</si>
  <si>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</si>
  <si>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</si>
  <si>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</si>
  <si>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</si>
  <si>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</si>
  <si>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</si>
  <si>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</si>
  <si>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</si>
  <si>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</si>
  <si>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</si>
  <si>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</si>
  <si>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</si>
  <si>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</si>
  <si>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</si>
  <si>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</si>
  <si>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</si>
  <si>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</si>
  <si>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</si>
  <si>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</si>
  <si>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</si>
  <si>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</si>
  <si>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</si>
  <si>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</si>
  <si>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</si>
  <si>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</si>
  <si>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</si>
  <si>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</si>
  <si>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</si>
  <si>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</si>
  <si>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</si>
  <si>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</si>
  <si>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</si>
  <si>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</si>
  <si>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</si>
  <si>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</si>
  <si>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</si>
  <si>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</si>
  <si>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</si>
  <si>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</si>
  <si>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</si>
  <si>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</si>
  <si>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</si>
  <si>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</si>
  <si>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</si>
  <si>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</si>
  <si>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</si>
  <si>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</si>
  <si>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</si>
  <si>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</si>
  <si>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</si>
  <si>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</si>
  <si>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</si>
  <si>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</si>
  <si>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</si>
  <si>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</si>
  <si>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</si>
  <si>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</si>
  <si>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</si>
  <si>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</si>
  <si>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</si>
  <si>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</si>
  <si>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</si>
  <si>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</si>
  <si>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</si>
  <si>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</si>
  <si>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</si>
  <si>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</si>
  <si>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</si>
  <si>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</si>
  <si>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</si>
  <si>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</si>
  <si>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</si>
  <si>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</si>
  <si>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</si>
  <si>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</si>
  <si>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</si>
  <si>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</si>
  <si>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</si>
  <si>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</si>
  <si>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</si>
  <si>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</si>
  <si>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</si>
  <si>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</si>
  <si>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</si>
  <si>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</si>
  <si>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</si>
  <si>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</si>
  <si>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</si>
  <si>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</si>
  <si>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</si>
  <si>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</si>
  <si>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</si>
  <si>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</si>
  <si>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</si>
  <si>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</si>
  <si>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</si>
  <si>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</si>
  <si>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</si>
  <si>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</si>
  <si>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</si>
  <si>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</si>
  <si>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</si>
  <si>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</si>
  <si>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</si>
  <si>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</si>
  <si>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</si>
  <si>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</si>
  <si>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</si>
  <si>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</si>
  <si>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</si>
  <si>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</si>
  <si>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</si>
  <si>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</si>
  <si>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</si>
  <si>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</si>
  <si>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</si>
  <si>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</si>
  <si>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</si>
  <si>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</si>
  <si>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</si>
  <si>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</si>
  <si>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</si>
  <si>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</si>
  <si>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</si>
  <si>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</si>
  <si>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</si>
  <si>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</si>
  <si>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</si>
  <si>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</si>
  <si>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</si>
  <si>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</si>
  <si>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</si>
  <si>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</si>
  <si>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</si>
  <si>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</si>
  <si>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</si>
  <si>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</si>
  <si>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</si>
  <si>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</si>
  <si>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</si>
  <si>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</si>
  <si>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</si>
  <si>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</si>
  <si>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</si>
  <si>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</si>
  <si>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</si>
  <si>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</si>
  <si>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</si>
  <si>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</si>
  <si>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</si>
  <si>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</si>
  <si>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</si>
  <si>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</si>
  <si>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</si>
  <si>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</si>
  <si>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</si>
  <si>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</si>
  <si>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</si>
  <si>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</si>
  <si>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</si>
  <si>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</si>
  <si>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</si>
  <si>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</si>
  <si>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</si>
  <si>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</si>
  <si>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</si>
  <si>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</si>
  <si>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</si>
  <si>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</si>
  <si>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</si>
  <si>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</si>
  <si>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</si>
  <si>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</si>
  <si>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</si>
  <si>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</si>
  <si>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</si>
  <si>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</si>
  <si>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</si>
  <si>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</si>
  <si>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</si>
  <si>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</si>
  <si>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</si>
  <si>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</si>
  <si>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</si>
  <si>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</si>
  <si>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</si>
  <si>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</si>
  <si>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</si>
  <si>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</si>
  <si>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</si>
  <si>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</si>
  <si>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</si>
  <si>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</si>
  <si>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</si>
  <si>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</si>
  <si>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</si>
  <si>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</si>
  <si>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</si>
  <si>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</si>
  <si>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</si>
  <si>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</si>
  <si>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</si>
  <si>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</si>
  <si>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</si>
  <si>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</si>
  <si>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</si>
  <si>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</si>
  <si>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</si>
  <si>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</si>
  <si>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</si>
  <si>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</si>
  <si>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</si>
  <si>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</si>
  <si>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</si>
  <si>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</si>
  <si>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</si>
  <si>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</si>
  <si>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</si>
  <si>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</si>
  <si>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</si>
  <si>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</si>
  <si>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</si>
  <si>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</si>
  <si>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</si>
  <si>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</si>
  <si>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</si>
  <si>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</si>
  <si>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</si>
  <si>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</si>
  <si>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</si>
  <si>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</si>
  <si>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</si>
  <si>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</si>
  <si>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</si>
  <si>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</si>
  <si>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</si>
  <si>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</si>
  <si>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</si>
  <si>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</si>
  <si>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</si>
  <si>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</si>
  <si>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</si>
  <si>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</si>
  <si>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</si>
  <si>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</si>
  <si>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</si>
  <si>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</si>
  <si>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</si>
  <si>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</si>
  <si>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</si>
  <si>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</si>
  <si>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</si>
  <si>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</si>
  <si>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</si>
  <si>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</si>
  <si>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</si>
  <si>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</si>
  <si>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</si>
  <si>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</si>
  <si>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</si>
  <si>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</si>
  <si>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</si>
  <si>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</si>
  <si>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</si>
  <si>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</si>
  <si>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</si>
  <si>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</si>
  <si>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</si>
  <si>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</si>
  <si>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</si>
  <si>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</si>
  <si>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</si>
  <si>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</si>
  <si>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</si>
  <si>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</si>
  <si>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</si>
  <si>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</si>
  <si>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</si>
  <si>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</si>
  <si>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</si>
  <si>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</si>
  <si>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</si>
  <si>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</si>
  <si>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</si>
  <si>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</si>
  <si>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</si>
  <si>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</si>
  <si>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</si>
  <si>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</si>
  <si>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</si>
  <si>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</si>
  <si>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</si>
  <si>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</si>
  <si>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</si>
  <si>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</si>
  <si>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</si>
  <si>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</si>
  <si>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</si>
  <si>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</si>
  <si>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</si>
  <si>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</si>
  <si>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</si>
  <si>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</si>
  <si>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</si>
  <si>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</si>
  <si>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</si>
  <si>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</si>
  <si>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</si>
  <si>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</si>
  <si>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</si>
  <si>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</si>
  <si>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</si>
  <si>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</si>
  <si>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</si>
  <si>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</si>
  <si>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</si>
  <si>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</si>
  <si>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</si>
  <si>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</si>
  <si>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</si>
  <si>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</si>
  <si>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</si>
  <si>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</si>
  <si>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</si>
  <si>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</si>
  <si>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</si>
  <si>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</si>
  <si>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</si>
  <si>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</si>
  <si>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</si>
  <si>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</si>
  <si>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</si>
  <si>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</si>
  <si>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</si>
  <si>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</si>
  <si>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</si>
  <si>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</si>
  <si>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</si>
  <si>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</si>
  <si>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</si>
  <si>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</si>
  <si>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</si>
  <si>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</si>
  <si>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</si>
  <si>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</si>
  <si>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</si>
  <si>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</si>
  <si>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</si>
  <si>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</si>
  <si>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</si>
  <si>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</si>
  <si>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</si>
  <si>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</si>
  <si>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</si>
  <si>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</si>
  <si>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</si>
  <si>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</si>
  <si>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</si>
  <si>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</si>
  <si>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</si>
  <si>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</si>
  <si>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</si>
  <si>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</si>
  <si>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</si>
  <si>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</si>
  <si>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</si>
  <si>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</si>
  <si>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</si>
  <si>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</si>
  <si>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</si>
  <si>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</si>
  <si>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</si>
  <si>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</si>
  <si>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</si>
  <si>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</si>
  <si>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</si>
  <si>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</si>
  <si>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</si>
  <si>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</si>
  <si>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</si>
  <si>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</si>
  <si>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</si>
  <si>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</si>
  <si>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</si>
  <si>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</si>
  <si>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</si>
  <si>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</si>
  <si>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</si>
  <si>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</si>
  <si>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</si>
  <si>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</si>
  <si>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</si>
  <si>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</si>
  <si>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</si>
  <si>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</si>
  <si>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</si>
  <si>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</si>
  <si>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</si>
  <si>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</si>
  <si>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</si>
  <si>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</si>
  <si>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</si>
  <si>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</si>
  <si>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</si>
  <si>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</si>
  <si>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</si>
  <si>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</si>
  <si>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</si>
  <si>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</si>
  <si>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</si>
  <si>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</si>
  <si>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</si>
  <si>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</si>
  <si>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</si>
  <si>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</si>
  <si>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</si>
  <si>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</si>
  <si>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</si>
  <si>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</si>
  <si>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</si>
  <si>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</si>
  <si>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</si>
  <si>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</si>
  <si>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</si>
  <si>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</si>
  <si>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</si>
  <si>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</si>
  <si>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</si>
  <si>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</si>
  <si>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</si>
  <si>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</si>
  <si>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</si>
  <si>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</si>
  <si>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</si>
  <si>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</si>
  <si>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</si>
  <si>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</si>
  <si>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</si>
  <si>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</si>
  <si>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</si>
  <si>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</si>
  <si>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</si>
  <si>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</si>
  <si>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</si>
  <si>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</si>
  <si>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</si>
  <si>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</si>
  <si>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</si>
  <si>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</si>
  <si>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</si>
  <si>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</si>
  <si>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</si>
  <si>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</si>
  <si>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</si>
  <si>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</si>
  <si>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</si>
  <si>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</si>
  <si>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</si>
  <si>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</si>
  <si>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</si>
  <si>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</si>
  <si>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</si>
  <si>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</si>
  <si>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</si>
  <si>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</si>
  <si>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</si>
  <si>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</si>
  <si>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</si>
  <si>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</si>
  <si>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</si>
  <si>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</si>
  <si>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</si>
  <si>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</si>
  <si>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</si>
  <si>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</si>
  <si>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</si>
  <si>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</si>
  <si>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</si>
  <si>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</si>
  <si>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</si>
  <si>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</si>
  <si>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</si>
  <si>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</si>
  <si>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</si>
  <si>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</si>
  <si>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</si>
  <si>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</si>
  <si>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</si>
  <si>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</si>
  <si>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</si>
  <si>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</si>
  <si>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</si>
  <si>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</si>
  <si>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</si>
  <si>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</si>
  <si>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</si>
  <si>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</si>
  <si>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</si>
  <si>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</si>
  <si>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</si>
  <si>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</si>
  <si>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</si>
  <si>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</si>
  <si>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</si>
  <si>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</si>
  <si>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</si>
  <si>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</si>
  <si>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</si>
  <si>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</si>
  <si>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</si>
  <si>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</si>
  <si>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</si>
  <si>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</si>
  <si>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</si>
  <si>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</si>
  <si>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</si>
  <si>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</si>
  <si>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</si>
  <si>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</si>
  <si>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</si>
  <si>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</si>
  <si>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</si>
  <si>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</si>
  <si>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</si>
  <si>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</si>
  <si>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</si>
  <si>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</si>
  <si>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</si>
  <si>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</si>
  <si>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</si>
  <si>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</si>
  <si>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</si>
  <si>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</si>
  <si>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</si>
  <si>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</si>
  <si>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</si>
  <si>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</si>
  <si>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</si>
  <si>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</si>
  <si>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</si>
  <si>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</si>
  <si>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</si>
  <si>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</si>
  <si>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</si>
  <si>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</si>
  <si>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</si>
  <si>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</si>
  <si>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</si>
  <si>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</si>
  <si>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</si>
  <si>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</si>
  <si>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</si>
  <si>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</si>
  <si>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</si>
  <si>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</si>
  <si>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</si>
  <si>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</si>
  <si>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</si>
  <si>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</si>
  <si>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</si>
  <si>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</si>
  <si>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</si>
  <si>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</si>
  <si>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</si>
  <si>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</si>
  <si>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</si>
  <si>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</si>
  <si>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</si>
  <si>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</si>
  <si>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</si>
  <si>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</si>
  <si>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</si>
  <si>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</si>
  <si>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</si>
  <si>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</si>
  <si>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</si>
  <si>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</si>
  <si>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</si>
  <si>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</si>
  <si>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</si>
  <si>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</si>
  <si>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</si>
  <si>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</si>
  <si>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</si>
  <si>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</si>
  <si>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</si>
  <si>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</si>
  <si>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</si>
  <si>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</si>
  <si>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</si>
  <si>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</si>
  <si>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</si>
  <si>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</si>
  <si>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</si>
  <si>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</si>
  <si>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</si>
  <si>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</si>
  <si>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</si>
  <si>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</si>
  <si>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</si>
  <si>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</si>
  <si>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</si>
  <si>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</si>
  <si>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</si>
  <si>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</si>
  <si>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</si>
  <si>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</si>
  <si>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</si>
  <si>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</si>
  <si>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</si>
  <si>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</si>
  <si>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</si>
  <si>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</si>
  <si>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</si>
  <si>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</si>
  <si>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</si>
  <si>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</si>
  <si>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</si>
  <si>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</si>
  <si>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</si>
  <si>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</si>
  <si>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</si>
  <si>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</si>
  <si>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</si>
  <si>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</si>
  <si>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</si>
  <si>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</si>
  <si>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</si>
  <si>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</si>
  <si>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</si>
  <si>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</si>
  <si>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</si>
  <si>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</si>
  <si>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</si>
  <si>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</si>
  <si>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</si>
  <si>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</si>
  <si>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</si>
  <si>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</si>
  <si>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</si>
  <si>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</si>
  <si>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</si>
  <si>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</si>
  <si>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</si>
  <si>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</si>
  <si>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</si>
  <si>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</si>
  <si>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</si>
  <si>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</si>
  <si>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</si>
  <si>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</si>
  <si>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</si>
  <si>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</si>
  <si>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</si>
  <si>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</si>
  <si>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</si>
  <si>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</si>
  <si>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</si>
  <si>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</si>
  <si>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</si>
  <si>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</si>
  <si>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</si>
  <si>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</si>
  <si>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</si>
  <si>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</si>
  <si>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</si>
  <si>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</si>
  <si>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</si>
  <si>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</si>
  <si>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</si>
  <si>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</si>
  <si>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</si>
  <si>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</si>
  <si>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</si>
  <si>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</si>
  <si>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</si>
  <si>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</si>
  <si>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</si>
  <si>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</si>
  <si>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</si>
  <si>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</si>
  <si>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</si>
  <si>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</si>
  <si>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</si>
  <si>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</si>
  <si>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</si>
  <si>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</si>
  <si>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</si>
  <si>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</si>
  <si>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</si>
  <si>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</si>
  <si>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</si>
  <si>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</si>
  <si>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</si>
  <si>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</si>
  <si>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</si>
  <si>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</si>
  <si>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</si>
  <si>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</si>
  <si>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</si>
  <si>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</si>
  <si>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</si>
  <si>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</si>
  <si>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</si>
  <si>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</si>
  <si>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</si>
  <si>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</si>
  <si>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</si>
  <si>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</si>
  <si>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</si>
  <si>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</si>
  <si>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</si>
  <si>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</si>
  <si>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</si>
  <si>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</si>
  <si>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</si>
  <si>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</si>
  <si>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</si>
  <si>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</si>
  <si>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</si>
  <si>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</si>
  <si>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</si>
  <si>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</si>
  <si>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</si>
  <si>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</si>
  <si>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</si>
  <si>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</si>
  <si>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</si>
  <si>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</si>
  <si>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</si>
  <si>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</si>
  <si>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</si>
  <si>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</si>
  <si>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</si>
  <si>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</si>
  <si>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</si>
  <si>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</si>
  <si>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</si>
  <si>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</si>
  <si>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</si>
  <si>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</si>
  <si>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</si>
  <si>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</si>
  <si>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</si>
  <si>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</si>
  <si>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</si>
  <si>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</si>
  <si>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</si>
  <si>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</si>
  <si>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</si>
  <si>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</si>
  <si>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</si>
  <si>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</si>
  <si>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</si>
  <si>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</si>
  <si>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</si>
  <si>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</si>
  <si>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</si>
  <si>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</si>
  <si>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</si>
  <si>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</si>
  <si>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</si>
  <si>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</si>
  <si>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</si>
  <si>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</si>
  <si>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</si>
  <si>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</si>
  <si>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</si>
  <si>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</si>
  <si>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</si>
  <si>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</si>
  <si>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</si>
  <si>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</si>
  <si>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</si>
  <si>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</si>
  <si>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</si>
  <si>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</si>
  <si>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</si>
  <si>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</si>
  <si>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</si>
  <si>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</si>
  <si>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</si>
  <si>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</si>
  <si>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</si>
  <si>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</si>
  <si>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</si>
  <si>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</si>
  <si>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</si>
  <si>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</si>
  <si>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</si>
  <si>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</si>
  <si>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</si>
  <si>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</si>
  <si>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</si>
  <si>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</si>
  <si>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</si>
  <si>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</si>
  <si>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</si>
  <si>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</si>
  <si>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</si>
  <si>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</si>
  <si>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</si>
  <si>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</si>
  <si>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</si>
  <si>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</si>
  <si>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</si>
  <si>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</si>
  <si>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</si>
  <si>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</si>
  <si>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</si>
  <si>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</si>
  <si>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</si>
  <si>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</si>
  <si>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</si>
  <si>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</si>
  <si>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</si>
  <si>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</si>
  <si>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</si>
  <si>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</si>
  <si>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</si>
  <si>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</si>
  <si>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</si>
  <si>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</si>
  <si>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</si>
  <si>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</si>
  <si>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</si>
  <si>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</si>
  <si>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</si>
  <si>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</si>
  <si>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</si>
  <si>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</si>
  <si>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</si>
  <si>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</si>
  <si>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</si>
  <si>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</si>
  <si>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</si>
  <si>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</si>
  <si>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</si>
  <si>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</si>
  <si>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</si>
  <si>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</si>
  <si>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</si>
  <si>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</si>
  <si>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</si>
  <si>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</si>
  <si>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</si>
  <si>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</si>
  <si>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</si>
  <si>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</si>
  <si>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</si>
  <si>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</si>
  <si>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</si>
  <si>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</si>
  <si>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</si>
  <si>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</si>
  <si>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</si>
  <si>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</si>
  <si>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</si>
  <si>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</si>
  <si>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</si>
  <si>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</si>
  <si>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</si>
  <si>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</si>
  <si>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</si>
  <si>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</si>
  <si>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</si>
  <si>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</si>
  <si>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</si>
  <si>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</si>
  <si>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</si>
  <si>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</si>
  <si>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</si>
  <si>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</si>
  <si>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</si>
  <si>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</si>
  <si>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</si>
  <si>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</si>
  <si>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</si>
  <si>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</si>
  <si>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</si>
  <si>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</si>
  <si>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</si>
  <si>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</si>
  <si>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</si>
  <si>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</si>
  <si>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</si>
  <si>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</si>
  <si>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</si>
  <si>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</si>
  <si>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</si>
  <si>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</si>
  <si>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</si>
  <si>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</si>
  <si>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</si>
  <si>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</si>
  <si>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</si>
  <si>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</si>
  <si>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</si>
  <si>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</si>
  <si>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</si>
  <si>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</si>
  <si>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</si>
  <si>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</si>
  <si>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</si>
  <si>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</si>
  <si>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</si>
  <si>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</si>
  <si>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</si>
  <si>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</si>
  <si>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</si>
  <si>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</si>
  <si>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</si>
  <si>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</si>
  <si>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</si>
  <si>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</si>
  <si>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</si>
  <si>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</si>
  <si>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</si>
  <si>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</si>
  <si>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</si>
  <si>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</si>
  <si>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</si>
  <si>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</si>
  <si>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</si>
  <si>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</si>
  <si>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</si>
  <si>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</si>
  <si>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</si>
  <si>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</si>
  <si>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</si>
  <si>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</si>
  <si>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</si>
  <si>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</si>
  <si>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</si>
  <si>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</si>
  <si>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</si>
  <si>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</si>
  <si>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</si>
  <si>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</si>
  <si>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</si>
  <si>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</si>
  <si>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</si>
  <si>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</si>
  <si>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</si>
  <si>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</si>
  <si>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</si>
  <si>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</si>
  <si>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</si>
  <si>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</si>
  <si>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</si>
  <si>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</si>
  <si>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</si>
  <si>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</si>
  <si>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</si>
  <si>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</si>
  <si>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</si>
  <si>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</si>
  <si>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</si>
  <si>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</si>
  <si>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</si>
  <si>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</si>
  <si>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</si>
  <si>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</si>
  <si>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</si>
  <si>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</si>
  <si>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</si>
  <si>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</si>
  <si>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</si>
  <si>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</si>
  <si>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</si>
  <si>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</si>
  <si>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</si>
  <si>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</si>
  <si>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</si>
  <si>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</si>
  <si>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</si>
  <si>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</si>
  <si>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</si>
  <si>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</si>
  <si>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</si>
  <si>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</si>
  <si>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</si>
  <si>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</si>
  <si>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</si>
  <si>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</si>
  <si>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</si>
  <si>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</si>
  <si>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</si>
  <si>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</si>
  <si>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</si>
  <si>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</si>
  <si>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</si>
  <si>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</si>
  <si>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</si>
  <si>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</si>
  <si>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</si>
  <si>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</si>
  <si>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</si>
  <si>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</si>
  <si>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</si>
  <si>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</si>
  <si>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</si>
  <si>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</si>
  <si>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</si>
  <si>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</si>
  <si>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</si>
  <si>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</si>
  <si>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</si>
  <si>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</si>
  <si>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</si>
  <si>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</si>
  <si>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</si>
  <si>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</si>
  <si>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</si>
  <si>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</si>
  <si>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</si>
  <si>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</si>
  <si>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</si>
  <si>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</si>
  <si>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</si>
  <si>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</si>
  <si>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</si>
  <si>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</si>
  <si>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</si>
  <si>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</si>
  <si>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</si>
  <si>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</si>
  <si>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</si>
  <si>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</si>
  <si>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</si>
  <si>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</si>
  <si>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</si>
  <si>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</si>
  <si>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</si>
  <si>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</si>
  <si>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</si>
  <si>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</si>
  <si>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</si>
  <si>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</si>
  <si>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</si>
  <si>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</si>
  <si>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</si>
  <si>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</si>
  <si>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</si>
  <si>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</si>
  <si>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</si>
  <si>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</si>
  <si>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</si>
  <si>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</si>
  <si>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</si>
  <si>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</si>
  <si>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</si>
  <si>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</si>
  <si>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</si>
  <si>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</si>
  <si>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</si>
  <si>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</si>
  <si>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</si>
  <si>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</si>
  <si>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</si>
  <si>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</si>
  <si>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</si>
  <si>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</si>
  <si>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</si>
  <si>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</si>
  <si>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</si>
  <si>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</si>
  <si>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</si>
  <si>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</si>
  <si>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</si>
  <si>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</si>
  <si>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</si>
  <si>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</si>
  <si>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</si>
  <si>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</si>
  <si>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</si>
  <si>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</si>
  <si>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</si>
  <si>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</si>
  <si>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</si>
  <si>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</si>
  <si>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</si>
  <si>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</si>
  <si>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</si>
  <si>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</si>
  <si>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</si>
  <si>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</si>
  <si>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</si>
  <si>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</si>
  <si>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</si>
  <si>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</si>
  <si>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</si>
  <si>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</si>
  <si>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</si>
  <si>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</si>
  <si>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</si>
  <si>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</si>
  <si>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</si>
  <si>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</si>
  <si>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</si>
  <si>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</si>
  <si>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</si>
  <si>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</si>
  <si>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</si>
  <si>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</si>
  <si>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</si>
  <si>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</si>
  <si>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</si>
  <si>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</si>
  <si>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</si>
  <si>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</si>
  <si>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</si>
  <si>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</si>
  <si>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</si>
  <si>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</si>
  <si>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</si>
  <si>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</si>
  <si>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</si>
  <si>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</si>
  <si>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</si>
  <si>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</si>
  <si>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</si>
  <si>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</si>
  <si>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</si>
  <si>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</si>
  <si>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</si>
  <si>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</si>
  <si>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</si>
  <si>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</si>
  <si>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</si>
  <si>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</si>
  <si>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</si>
  <si>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</si>
  <si>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</si>
  <si>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</si>
  <si>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</si>
  <si>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</si>
  <si>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</si>
  <si>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</si>
  <si>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</si>
  <si>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</si>
  <si>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</si>
  <si>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</si>
  <si>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</si>
  <si>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</si>
  <si>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</si>
  <si>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</si>
  <si>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</si>
  <si>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</si>
  <si>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</si>
  <si>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</si>
  <si>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</si>
  <si>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</si>
  <si>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</si>
  <si>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</si>
  <si>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</si>
  <si>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</si>
  <si>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</si>
  <si>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</si>
  <si>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</si>
  <si>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</si>
  <si>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</si>
  <si>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</si>
  <si>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</si>
  <si>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</si>
  <si>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</si>
  <si>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</si>
  <si>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</si>
  <si>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</si>
  <si>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</si>
  <si>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</si>
  <si>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</si>
  <si>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</si>
  <si>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</si>
  <si>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</si>
  <si>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</si>
  <si>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</si>
  <si>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</si>
  <si>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</si>
  <si>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</si>
  <si>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</si>
  <si>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</si>
  <si>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</si>
  <si>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</si>
  <si>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</si>
  <si>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</si>
  <si>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</si>
  <si>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</si>
  <si>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</si>
  <si>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</si>
  <si>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</si>
  <si>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</si>
  <si>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</si>
  <si>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</si>
  <si>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</si>
  <si>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</si>
  <si>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</si>
  <si>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</si>
  <si>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</si>
  <si>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</si>
  <si>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</si>
  <si>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</si>
  <si>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</si>
  <si>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</si>
  <si>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</si>
  <si>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</si>
  <si>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</si>
  <si>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</si>
  <si>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</si>
  <si>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</si>
  <si>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</si>
  <si>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</si>
  <si>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</si>
  <si>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</si>
  <si>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</si>
  <si>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</si>
  <si>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</si>
  <si>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</si>
  <si>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</si>
  <si>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</si>
  <si>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</si>
  <si>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</si>
  <si>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</si>
  <si>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</si>
  <si>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</si>
  <si>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</si>
  <si>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</si>
  <si>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</si>
  <si>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</si>
  <si>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</si>
  <si>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</si>
  <si>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</si>
  <si>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</si>
  <si>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</si>
  <si>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</si>
  <si>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</si>
  <si>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</si>
  <si>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</si>
  <si>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</si>
  <si>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</si>
  <si>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</si>
  <si>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</si>
  <si>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</si>
  <si>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</si>
  <si>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</si>
  <si>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</si>
  <si>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</si>
  <si>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</si>
  <si>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</si>
  <si>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</si>
  <si>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</si>
  <si>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</si>
  <si>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</si>
  <si>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</si>
  <si>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</si>
  <si>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</si>
  <si>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</si>
  <si>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</si>
  <si>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</si>
  <si>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</si>
  <si>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</si>
  <si>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</si>
  <si>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</si>
  <si>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</si>
  <si>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</si>
  <si>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</si>
  <si>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</si>
  <si>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</si>
  <si>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</si>
  <si>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</si>
  <si>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</si>
  <si>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</si>
  <si>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</si>
  <si>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</si>
  <si>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</si>
  <si>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</si>
  <si>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</si>
  <si>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</si>
  <si>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</si>
  <si>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</si>
  <si>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</si>
  <si>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</si>
  <si>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</si>
  <si>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</si>
  <si>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</si>
  <si>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</si>
  <si>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</si>
  <si>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</si>
  <si>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</si>
  <si>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</si>
  <si>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</si>
  <si>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</si>
  <si>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</si>
  <si>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</si>
  <si>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</si>
  <si>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</si>
  <si>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</si>
  <si>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</si>
  <si>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</si>
  <si>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</si>
  <si>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</si>
  <si>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</si>
  <si>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</si>
  <si>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</si>
  <si>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</si>
  <si>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</si>
  <si>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</si>
  <si>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</si>
  <si>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</si>
  <si>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</si>
  <si>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</si>
  <si>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</si>
  <si>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</si>
  <si>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</si>
  <si>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</si>
  <si>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</si>
  <si>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</si>
  <si>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</si>
  <si>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</si>
  <si>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</si>
  <si>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</si>
  <si>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</si>
  <si>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</si>
  <si>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</si>
  <si>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</si>
  <si>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</si>
  <si>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</si>
  <si>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</si>
  <si>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</si>
  <si>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</si>
  <si>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</si>
  <si>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</si>
  <si>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</si>
  <si>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</si>
  <si>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</si>
  <si>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</si>
  <si>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</si>
  <si>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</si>
  <si>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</si>
  <si>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</si>
  <si>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</si>
  <si>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</si>
  <si>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</si>
  <si>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</si>
  <si>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</si>
  <si>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</si>
  <si>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</si>
  <si>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</si>
  <si>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</si>
  <si>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</si>
  <si>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</si>
  <si>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</si>
  <si>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</si>
  <si>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</si>
  <si>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</si>
  <si>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</si>
  <si>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</si>
  <si>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</si>
  <si>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</si>
  <si>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</si>
  <si>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</si>
  <si>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</si>
  <si>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</si>
  <si>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</si>
  <si>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</si>
  <si>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</si>
  <si>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</si>
  <si>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</si>
  <si>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</si>
  <si>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</si>
  <si>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</si>
  <si>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</si>
  <si>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</si>
  <si>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</si>
  <si>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</si>
  <si>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</si>
  <si>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</si>
  <si>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</si>
  <si>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</si>
  <si>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</si>
  <si>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</si>
  <si>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</si>
  <si>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</si>
  <si>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</si>
  <si>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</si>
  <si>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</si>
  <si>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</si>
  <si>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</si>
  <si>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</si>
  <si>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</si>
  <si>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</si>
  <si>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</si>
  <si>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</si>
  <si>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</si>
  <si>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</si>
  <si>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</si>
  <si>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</si>
  <si>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</si>
  <si>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</si>
  <si>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</si>
  <si>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</si>
  <si>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</si>
  <si>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</si>
  <si>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</si>
  <si>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</si>
  <si>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</si>
  <si>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</si>
  <si>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</si>
  <si>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</si>
  <si>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</si>
  <si>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</si>
  <si>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</si>
  <si>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</si>
  <si>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</si>
  <si>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</si>
  <si>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</si>
  <si>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</si>
  <si>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</si>
  <si>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</si>
  <si>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</si>
  <si>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</si>
  <si>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</si>
  <si>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</si>
  <si>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</si>
  <si>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</si>
  <si>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</si>
  <si>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</si>
  <si>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</si>
  <si>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</si>
  <si>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</si>
  <si>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</si>
  <si>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</si>
  <si>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</si>
  <si>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</si>
  <si>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</si>
  <si>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</si>
  <si>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</si>
  <si>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</si>
  <si>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</si>
  <si>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</si>
  <si>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</si>
  <si>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</si>
  <si>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</si>
  <si>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</si>
  <si>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</si>
  <si>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</si>
  <si>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</si>
  <si>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</si>
  <si>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</si>
  <si>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</si>
  <si>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</si>
  <si>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</si>
  <si>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</si>
  <si>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</si>
  <si>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</si>
  <si>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</si>
  <si>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</si>
  <si>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</si>
  <si>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</si>
  <si>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</si>
  <si>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</si>
  <si>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</si>
  <si>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</si>
  <si>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</si>
  <si>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</si>
  <si>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</si>
  <si>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</si>
  <si>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</si>
  <si>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</si>
  <si>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</si>
  <si>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</si>
  <si>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</si>
  <si>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</si>
  <si>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</si>
  <si>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</si>
  <si>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</si>
  <si>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</si>
  <si>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</si>
  <si>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</si>
  <si>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</si>
  <si>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</si>
  <si>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</si>
  <si>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</si>
  <si>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</si>
  <si>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</si>
  <si>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</si>
  <si>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</si>
  <si>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</si>
  <si>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</si>
  <si>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</si>
  <si>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</si>
  <si>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</si>
  <si>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</si>
  <si>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</si>
  <si>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</si>
  <si>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</si>
  <si>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</si>
  <si>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</si>
  <si>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</si>
  <si>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</si>
  <si>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</si>
  <si>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</si>
  <si>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</si>
  <si>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</si>
  <si>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</si>
  <si>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</si>
  <si>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</si>
  <si>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</si>
  <si>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</si>
  <si>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</si>
  <si>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</si>
  <si>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</si>
  <si>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</si>
  <si>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</si>
  <si>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</si>
  <si>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</si>
  <si>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</si>
  <si>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</si>
  <si>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</si>
  <si>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</si>
  <si>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</si>
  <si>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</si>
  <si>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</si>
  <si>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</si>
  <si>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</si>
  <si>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</si>
  <si>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</si>
  <si>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</si>
  <si>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</si>
  <si>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</si>
  <si>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</si>
  <si>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</si>
  <si>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</si>
  <si>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</si>
  <si>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</si>
  <si>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</si>
  <si>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</si>
  <si>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</si>
  <si>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</si>
  <si>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</si>
  <si>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</si>
  <si>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</si>
  <si>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</si>
  <si>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</si>
  <si>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</si>
  <si>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</si>
  <si>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</si>
  <si>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</si>
  <si>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</si>
  <si>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</si>
  <si>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</si>
  <si>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</si>
  <si>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</si>
  <si>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</si>
  <si>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</si>
  <si>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</si>
  <si>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</si>
  <si>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</si>
  <si>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</si>
  <si>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</si>
  <si>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</si>
  <si>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</si>
  <si>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</si>
  <si>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</si>
  <si>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</si>
  <si>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</si>
  <si>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</si>
  <si>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</si>
  <si>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</si>
  <si>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</si>
  <si>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</si>
  <si>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</si>
  <si>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</si>
  <si>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</si>
  <si>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</si>
  <si>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</si>
  <si>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</si>
  <si>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</si>
  <si>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</si>
  <si>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</si>
  <si>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</si>
  <si>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</si>
  <si>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</si>
  <si>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</si>
  <si>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</si>
  <si>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</si>
  <si>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</si>
  <si>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</si>
  <si>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</si>
  <si>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</si>
  <si>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</si>
  <si>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</si>
  <si>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</si>
  <si>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</si>
  <si>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</si>
  <si>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</si>
  <si>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</si>
  <si>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</si>
  <si>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</si>
  <si>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</si>
  <si>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</si>
  <si>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</si>
  <si>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</si>
  <si>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</si>
  <si>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</si>
  <si>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</si>
  <si>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</si>
  <si>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</si>
  <si>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</si>
  <si>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</si>
  <si>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</si>
  <si>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</si>
  <si>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</si>
  <si>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</si>
  <si>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</si>
  <si>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</si>
  <si>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</si>
  <si>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</si>
  <si>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</si>
  <si>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</si>
  <si>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</si>
  <si>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</si>
  <si>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</si>
  <si>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</si>
  <si>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</si>
  <si>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</si>
  <si>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</si>
  <si>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</si>
  <si>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</si>
  <si>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</si>
  <si>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</si>
  <si>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</si>
  <si>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</si>
  <si>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</si>
  <si>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</si>
  <si>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</si>
  <si>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</si>
  <si>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</si>
  <si>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</si>
  <si>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</si>
  <si>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</si>
  <si>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</si>
  <si>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</si>
  <si>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</si>
  <si>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</si>
  <si>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</si>
  <si>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</si>
  <si>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</si>
  <si>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</si>
  <si>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</si>
  <si>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</si>
  <si>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</si>
  <si>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</si>
  <si>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</si>
  <si>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</si>
  <si>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</si>
  <si>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</si>
  <si>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</si>
  <si>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</si>
  <si>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</si>
  <si>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</si>
  <si>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</si>
  <si>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</si>
  <si>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</si>
  <si>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</si>
  <si>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</si>
  <si>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</si>
  <si>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</si>
  <si>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</si>
  <si>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</si>
  <si>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</si>
  <si>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</si>
  <si>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</si>
  <si>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</si>
  <si>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</si>
  <si>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</si>
  <si>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</si>
  <si>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</si>
  <si>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</si>
  <si>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</si>
  <si>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</si>
  <si>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</si>
  <si>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</si>
  <si>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</si>
  <si>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</si>
  <si>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</si>
  <si>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</si>
  <si>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</si>
  <si>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</si>
  <si>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</si>
  <si>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</si>
  <si>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</si>
  <si>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</si>
  <si>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</si>
  <si>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</si>
  <si>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</si>
  <si>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</si>
  <si>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</si>
  <si>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</si>
  <si>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</si>
  <si>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</si>
  <si>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</si>
  <si>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</si>
  <si>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</si>
  <si>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</si>
  <si>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</si>
  <si>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</si>
  <si>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</si>
  <si>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</si>
  <si>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</si>
  <si>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</si>
  <si>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</si>
  <si>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</si>
  <si>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</si>
  <si>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</si>
  <si>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</si>
  <si>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</si>
  <si>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</si>
  <si>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</si>
  <si>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</si>
  <si>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</si>
  <si>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</si>
  <si>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</si>
  <si>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</si>
  <si>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</si>
  <si>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</si>
  <si>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</si>
  <si>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</si>
  <si>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</si>
  <si>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</si>
  <si>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</si>
  <si>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</si>
  <si>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</si>
  <si>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</si>
  <si>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</si>
  <si>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</si>
  <si>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</si>
  <si>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</si>
  <si>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</si>
  <si>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</si>
  <si>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</si>
  <si>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</si>
  <si>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</si>
  <si>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</si>
  <si>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</si>
  <si>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</si>
  <si>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</si>
  <si>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</si>
  <si>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</si>
  <si>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</si>
  <si>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</si>
  <si>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</si>
  <si>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</si>
  <si>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</si>
  <si>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</si>
  <si>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</si>
  <si>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</si>
  <si>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</si>
  <si>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</si>
  <si>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</si>
  <si>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</si>
  <si>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</si>
  <si>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</si>
  <si>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</si>
  <si>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</si>
  <si>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</si>
  <si>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</si>
  <si>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</si>
  <si>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</si>
  <si>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</si>
  <si>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</si>
  <si>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</si>
  <si>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</si>
  <si>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</si>
  <si>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</si>
  <si>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</si>
  <si>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</si>
  <si>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</si>
  <si>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</si>
  <si>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</si>
  <si>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</si>
  <si>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</si>
  <si>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</si>
  <si>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</si>
  <si>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</si>
  <si>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</si>
  <si>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</si>
  <si>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</si>
  <si>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</si>
  <si>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</si>
  <si>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</si>
  <si>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</si>
  <si>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</si>
  <si>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</si>
  <si>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</si>
  <si>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</si>
  <si>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</si>
  <si>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</si>
  <si>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</si>
  <si>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</si>
  <si>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</si>
  <si>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</si>
  <si>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</si>
  <si>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</si>
  <si>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</si>
  <si>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</si>
  <si>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</si>
  <si>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</si>
  <si>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</si>
  <si>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</si>
  <si>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</si>
  <si>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</si>
  <si>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</si>
  <si>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</si>
  <si>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</si>
  <si>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</si>
  <si>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</si>
  <si>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</si>
  <si>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</si>
  <si>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</si>
  <si>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</si>
  <si>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</si>
  <si>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</si>
  <si>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</si>
  <si>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</si>
  <si>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</si>
  <si>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</si>
  <si>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</si>
  <si>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</si>
  <si>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</si>
  <si>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</si>
  <si>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</si>
  <si>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</si>
  <si>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</si>
  <si>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</si>
  <si>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</si>
  <si>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</si>
  <si>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</si>
  <si>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</si>
  <si>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</si>
  <si>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</si>
  <si>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</si>
  <si>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CPR=2.51%;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</si>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</sst>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2">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2" fontId="15" fillId="0" borderId="0" xfId="0" applyNumberFormat="1" applyFont="1" applyAlignment="1" applyProtection="1">
      <alignment horizontal="center" vertical="center" wrapText="1"/>
      <protection locked="0"/>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K27" sqref="K2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9" t="s">
        <v>1</v>
      </c>
      <c r="F6" s="509"/>
      <c r="G6" s="50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10" t="s">
        <v>7</v>
      </c>
      <c r="E24" s="511" t="s">
        <v>8</v>
      </c>
      <c r="F24" s="511"/>
      <c r="G24" s="511"/>
      <c r="H24" s="511"/>
      <c r="I24" s="6"/>
      <c r="J24" s="7"/>
    </row>
    <row r="25" spans="2:10" x14ac:dyDescent="0.25">
      <c r="B25" s="5"/>
      <c r="C25" s="6"/>
      <c r="D25" s="6"/>
      <c r="H25" s="6"/>
      <c r="I25" s="6"/>
      <c r="J25" s="7"/>
    </row>
    <row r="26" spans="2:10" x14ac:dyDescent="0.25">
      <c r="B26" s="5"/>
      <c r="C26" s="6"/>
      <c r="D26" s="510" t="s">
        <v>9</v>
      </c>
      <c r="E26" s="511"/>
      <c r="F26" s="511"/>
      <c r="G26" s="511"/>
      <c r="H26" s="511"/>
      <c r="I26" s="6"/>
      <c r="J26" s="7"/>
    </row>
    <row r="27" spans="2:10" x14ac:dyDescent="0.25">
      <c r="B27" s="5"/>
      <c r="C27" s="6"/>
      <c r="D27" s="14"/>
      <c r="E27" s="14"/>
      <c r="F27" s="14"/>
      <c r="G27" s="14"/>
      <c r="H27" s="14"/>
      <c r="I27" s="6"/>
      <c r="J27" s="7"/>
    </row>
    <row r="28" spans="2:10" x14ac:dyDescent="0.25">
      <c r="B28" s="5"/>
      <c r="C28" s="6"/>
      <c r="D28" s="510" t="s">
        <v>10</v>
      </c>
      <c r="E28" s="511" t="s">
        <v>8</v>
      </c>
      <c r="F28" s="511"/>
      <c r="G28" s="511"/>
      <c r="H28" s="511"/>
      <c r="I28" s="6"/>
      <c r="J28" s="7"/>
    </row>
    <row r="29" spans="2:10" x14ac:dyDescent="0.25">
      <c r="B29" s="5"/>
      <c r="C29" s="6"/>
      <c r="I29" s="6"/>
      <c r="J29" s="7"/>
    </row>
    <row r="30" spans="2:10" x14ac:dyDescent="0.25">
      <c r="B30" s="5"/>
      <c r="C30" s="6"/>
      <c r="D30" s="507" t="s">
        <v>11</v>
      </c>
      <c r="E30" s="508"/>
      <c r="F30" s="508"/>
      <c r="G30" s="508"/>
      <c r="H30" s="508"/>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D26:H26" location="'B1. HTT Mortgage Assets'!A1" display="Worksheet B1: HTT Mortgage Assets" xr:uid="{00000000-0004-0000-0100-000021000000}"/>
    <hyperlink ref="E26:I26" location="'B1. HTT Mortgage Assets'!A1" display="Worksheet B1: HTT Mortgage Assets" xr:uid="{00000000-0004-0000-0100-000022000000}"/>
    <hyperlink ref="F26:J26" location="'B1. HTT Mortgage Assets'!A1" display="Worksheet B1: HTT Mortgage Assets" xr:uid="{00000000-0004-0000-0100-000023000000}"/>
    <hyperlink ref="G26:K26" location="'B1. HTT Mortgage Assets'!A1" display="Worksheet B1: HTT Mortgage Assets" xr:uid="{00000000-0004-0000-0100-000024000000}"/>
    <hyperlink ref="H26:L26" location="'B1. HTT Mortgage Assets'!A1" display="Worksheet B1: HTT Mortgage Assets" xr:uid="{00000000-0004-0000-0100-000025000000}"/>
    <hyperlink ref="I26:M26" location="'B1. HTT Mortgage Assets'!A1" display="Worksheet B1: HTT Mortgage Assets" xr:uid="{00000000-0004-0000-0100-000026000000}"/>
    <hyperlink ref="J26:N26" location="'B1. HTT Mortgage Assets'!A1" display="Worksheet B1: HTT Mortgage Assets" xr:uid="{00000000-0004-0000-0100-000027000000}"/>
    <hyperlink ref="K26:O26" location="'B1. HTT Mortgage Assets'!A1" display="Worksheet B1: HTT Mortgage Assets" xr:uid="{00000000-0004-0000-0100-000028000000}"/>
    <hyperlink ref="L26:P26" location="'B1. HTT Mortgage Assets'!A1" display="Worksheet B1: HTT Mortgage Assets" xr:uid="{00000000-0004-0000-0100-000029000000}"/>
    <hyperlink ref="M26:Q26" location="'B1. HTT Mortgage Assets'!A1" display="Worksheet B1: HTT Mortgage Assets" xr:uid="{00000000-0004-0000-0100-00002A000000}"/>
    <hyperlink ref="N26:R26" location="'B1. HTT Mortgage Assets'!A1" display="Worksheet B1: HTT Mortgage Assets" xr:uid="{00000000-0004-0000-0100-00002B000000}"/>
    <hyperlink ref="O26:S26" location="'B1. HTT Mortgage Assets'!A1" display="Worksheet B1: HTT Mortgage Assets" xr:uid="{00000000-0004-0000-0100-00002C000000}"/>
    <hyperlink ref="P26:T26" location="'B1. HTT Mortgage Assets'!A1" display="Worksheet B1: HTT Mortgage Assets" xr:uid="{00000000-0004-0000-0100-00002D000000}"/>
    <hyperlink ref="Q26:U26" location="'B1. HTT Mortgage Assets'!A1" display="Worksheet B1: HTT Mortgage Assets" xr:uid="{00000000-0004-0000-0100-00002E000000}"/>
    <hyperlink ref="R26:V26" location="'B1. HTT Mortgage Assets'!A1" display="Worksheet B1: HTT Mortgage Assets" xr:uid="{00000000-0004-0000-0100-00002F000000}"/>
    <hyperlink ref="S26:W26" location="'B1. HTT Mortgage Assets'!A1" display="Worksheet B1: HTT Mortgage Assets" xr:uid="{00000000-0004-0000-0100-000030000000}"/>
    <hyperlink ref="T26:X26" location="'B1. HTT Mortgage Assets'!A1" display="Worksheet B1: HTT Mortgage Assets" xr:uid="{00000000-0004-0000-0100-000031000000}"/>
    <hyperlink ref="U26:Y26" location="'B1. HTT Mortgage Assets'!A1" display="Worksheet B1: HTT Mortgage Assets" xr:uid="{00000000-0004-0000-0100-000032000000}"/>
    <hyperlink ref="V26:Z26" location="'B1. HTT Mortgage Assets'!A1" display="Worksheet B1: HTT Mortgage Assets" xr:uid="{00000000-0004-0000-0100-000033000000}"/>
    <hyperlink ref="W26:AA26" location="'B1. HTT Mortgage Assets'!A1" display="Worksheet B1: HTT Mortgage Assets" xr:uid="{00000000-0004-0000-0100-000034000000}"/>
    <hyperlink ref="X26:AB26" location="'B1. HTT Mortgage Assets'!A1" display="Worksheet B1: HTT Mortgage Assets" xr:uid="{00000000-0004-0000-0100-000035000000}"/>
    <hyperlink ref="Y26:AC26" location="'B1. HTT Mortgage Assets'!A1" display="Worksheet B1: HTT Mortgage Assets" xr:uid="{00000000-0004-0000-0100-000036000000}"/>
    <hyperlink ref="Z26:AD26" location="'B1. HTT Mortgage Assets'!A1" display="Worksheet B1: HTT Mortgage Assets" xr:uid="{00000000-0004-0000-0100-000037000000}"/>
    <hyperlink ref="AA26:AE26" location="'B1. HTT Mortgage Assets'!A1" display="Worksheet B1: HTT Mortgage Assets" xr:uid="{00000000-0004-0000-0100-000038000000}"/>
    <hyperlink ref="AB26:AF26" location="'B1. HTT Mortgage Assets'!A1" display="Worksheet B1: HTT Mortgage Assets" xr:uid="{00000000-0004-0000-0100-000039000000}"/>
    <hyperlink ref="AC26:AG26" location="'B1. HTT Mortgage Assets'!A1" display="Worksheet B1: HTT Mortgage Assets" xr:uid="{00000000-0004-0000-0100-00003A000000}"/>
    <hyperlink ref="AD26:AH26" location="'B1. HTT Mortgage Assets'!A1" display="Worksheet B1: HTT Mortgage Assets" xr:uid="{00000000-0004-0000-0100-00003B000000}"/>
    <hyperlink ref="AE26:AI26" location="'B1. HTT Mortgage Assets'!A1" display="Worksheet B1: HTT Mortgage Assets" xr:uid="{00000000-0004-0000-0100-00003C000000}"/>
    <hyperlink ref="AF26:AJ26" location="'B1. HTT Mortgage Assets'!A1" display="Worksheet B1: HTT Mortgage Assets" xr:uid="{00000000-0004-0000-0100-00003D000000}"/>
    <hyperlink ref="AG26:AK26" location="'B1. HTT Mortgage Assets'!A1" display="Worksheet B1: HTT Mortgage Assets" xr:uid="{00000000-0004-0000-0100-00003E000000}"/>
    <hyperlink ref="AH26:AL26" location="'B1. HTT Mortgage Assets'!A1" display="Worksheet B1: HTT Mortgage Assets" xr:uid="{00000000-0004-0000-0100-00003F000000}"/>
    <hyperlink ref="AI26:AM26" location="'B1. HTT Mortgage Assets'!A1" display="Worksheet B1: HTT Mortgage Assets" xr:uid="{00000000-0004-0000-0100-000040000000}"/>
    <hyperlink ref="AJ26:AN26" location="'B1. HTT Mortgage Assets'!A1" display="Worksheet B1: HTT Mortgage Assets" xr:uid="{00000000-0004-0000-0100-000041000000}"/>
    <hyperlink ref="D28:H28" location="'C. HTT Harmonised Glossary'!A1" display="Worksheet C: HTT Harmonised Glossary" xr:uid="{00000000-0004-0000-0100-000042000000}"/>
    <hyperlink ref="E28:I28" location="'C. HTT Harmonised Glossary'!A1" display="Worksheet C: HTT Harmonised Glossary" xr:uid="{00000000-0004-0000-0100-000043000000}"/>
    <hyperlink ref="F28:J28" location="'C. HTT Harmonised Glossary'!A1" display="Worksheet C: HTT Harmonised Glossary" xr:uid="{00000000-0004-0000-0100-000044000000}"/>
    <hyperlink ref="G28:K28" location="'C. HTT Harmonised Glossary'!A1" display="Worksheet C: HTT Harmonised Glossary" xr:uid="{00000000-0004-0000-0100-000045000000}"/>
    <hyperlink ref="H28:L28" location="'C. HTT Harmonised Glossary'!A1" display="Worksheet C: HTT Harmonised Glossary" xr:uid="{00000000-0004-0000-0100-000046000000}"/>
    <hyperlink ref="I28:M28" location="'C. HTT Harmonised Glossary'!A1" display="Worksheet C: HTT Harmonised Glossary" xr:uid="{00000000-0004-0000-0100-000047000000}"/>
    <hyperlink ref="J28:N28" location="'C. HTT Harmonised Glossary'!A1" display="Worksheet C: HTT Harmonised Glossary" xr:uid="{00000000-0004-0000-0100-000048000000}"/>
    <hyperlink ref="K28:O28" location="'C. HTT Harmonised Glossary'!A1" display="Worksheet C: HTT Harmonised Glossary" xr:uid="{00000000-0004-0000-0100-000049000000}"/>
    <hyperlink ref="L28:P28" location="'C. HTT Harmonised Glossary'!A1" display="Worksheet C: HTT Harmonised Glossary" xr:uid="{00000000-0004-0000-0100-00004A000000}"/>
    <hyperlink ref="M28:Q28" location="'C. HTT Harmonised Glossary'!A1" display="Worksheet C: HTT Harmonised Glossary" xr:uid="{00000000-0004-0000-0100-00004B000000}"/>
    <hyperlink ref="N28:R28" location="'C. HTT Harmonised Glossary'!A1" display="Worksheet C: HTT Harmonised Glossary" xr:uid="{00000000-0004-0000-0100-00004C000000}"/>
    <hyperlink ref="O28:S28" location="'C. HTT Harmonised Glossary'!A1" display="Worksheet C: HTT Harmonised Glossary" xr:uid="{00000000-0004-0000-0100-00004D000000}"/>
    <hyperlink ref="P28:T28" location="'C. HTT Harmonised Glossary'!A1" display="Worksheet C: HTT Harmonised Glossary" xr:uid="{00000000-0004-0000-0100-00004E000000}"/>
    <hyperlink ref="Q28:U28" location="'C. HTT Harmonised Glossary'!A1" display="Worksheet C: HTT Harmonised Glossary" xr:uid="{00000000-0004-0000-0100-00004F000000}"/>
    <hyperlink ref="R28:V28" location="'C. HTT Harmonised Glossary'!A1" display="Worksheet C: HTT Harmonised Glossary" xr:uid="{00000000-0004-0000-0100-000050000000}"/>
    <hyperlink ref="S28:W28" location="'C. HTT Harmonised Glossary'!A1" display="Worksheet C: HTT Harmonised Glossary" xr:uid="{00000000-0004-0000-0100-000051000000}"/>
    <hyperlink ref="T28:X28" location="'C. HTT Harmonised Glossary'!A1" display="Worksheet C: HTT Harmonised Glossary" xr:uid="{00000000-0004-0000-0100-000052000000}"/>
    <hyperlink ref="U28:Y28" location="'C. HTT Harmonised Glossary'!A1" display="Worksheet C: HTT Harmonised Glossary" xr:uid="{00000000-0004-0000-0100-000053000000}"/>
    <hyperlink ref="V28:Z28" location="'C. HTT Harmonised Glossary'!A1" display="Worksheet C: HTT Harmonised Glossary" xr:uid="{00000000-0004-0000-0100-000054000000}"/>
    <hyperlink ref="W28:AA28" location="'C. HTT Harmonised Glossary'!A1" display="Worksheet C: HTT Harmonised Glossary" xr:uid="{00000000-0004-0000-0100-000055000000}"/>
    <hyperlink ref="X28:AB28" location="'C. HTT Harmonised Glossary'!A1" display="Worksheet C: HTT Harmonised Glossary" xr:uid="{00000000-0004-0000-0100-000056000000}"/>
    <hyperlink ref="Y28:AC28" location="'C. HTT Harmonised Glossary'!A1" display="Worksheet C: HTT Harmonised Glossary" xr:uid="{00000000-0004-0000-0100-000057000000}"/>
    <hyperlink ref="Z28:AD28" location="'C. HTT Harmonised Glossary'!A1" display="Worksheet C: HTT Harmonised Glossary" xr:uid="{00000000-0004-0000-0100-000058000000}"/>
    <hyperlink ref="AA28:AE28" location="'C. HTT Harmonised Glossary'!A1" display="Worksheet C: HTT Harmonised Glossary" xr:uid="{00000000-0004-0000-0100-000059000000}"/>
    <hyperlink ref="AB28:AF28" location="'C. HTT Harmonised Glossary'!A1" display="Worksheet C: HTT Harmonised Glossary" xr:uid="{00000000-0004-0000-0100-00005A000000}"/>
    <hyperlink ref="AC28:AG28" location="'C. HTT Harmonised Glossary'!A1" display="Worksheet C: HTT Harmonised Glossary" xr:uid="{00000000-0004-0000-0100-00005B000000}"/>
    <hyperlink ref="AD28:AH28" location="'C. HTT Harmonised Glossary'!A1" display="Worksheet C: HTT Harmonised Glossary" xr:uid="{00000000-0004-0000-0100-00005C000000}"/>
    <hyperlink ref="AE28:AI28" location="'C. HTT Harmonised Glossary'!A1" display="Worksheet C: HTT Harmonised Glossary" xr:uid="{00000000-0004-0000-0100-00005D000000}"/>
    <hyperlink ref="AF28:AJ28" location="'C. HTT Harmonised Glossary'!A1" display="Worksheet C: HTT Harmonised Glossary" xr:uid="{00000000-0004-0000-0100-00005E000000}"/>
    <hyperlink ref="AG28:AK28" location="'C. HTT Harmonised Glossary'!A1" display="Worksheet C: HTT Harmonised Glossary" xr:uid="{00000000-0004-0000-0100-00005F000000}"/>
    <hyperlink ref="AH28:AL28" location="'C. HTT Harmonised Glossary'!A1" display="Worksheet C: HTT Harmonised Glossary" xr:uid="{00000000-0004-0000-0100-000060000000}"/>
    <hyperlink ref="AI28:AM28" location="'C. HTT Harmonised Glossary'!A1" display="Worksheet C: HTT Harmonised Glossary" xr:uid="{00000000-0004-0000-0100-000061000000}"/>
    <hyperlink ref="AJ28:AN28" location="'C. HTT Harmonised Glossary'!A1" display="Worksheet C: HTT Harmonised Glossary" xr:uid="{00000000-0004-0000-0100-000062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abSelected="1" zoomScaleNormal="100" workbookViewId="0">
      <selection activeCell="K27" sqref="K27"/>
    </sheetView>
  </sheetViews>
  <sheetFormatPr baseColWidth="10"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39.4257812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2" t="s">
        <v>34</v>
      </c>
      <c r="D17" s="512"/>
      <c r="E17" s="512"/>
      <c r="F17" s="512"/>
      <c r="G17" s="512"/>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55043.402447780005</v>
      </c>
      <c r="D39" s="24"/>
      <c r="E39" s="24"/>
      <c r="F39" s="47"/>
      <c r="G39" s="19"/>
    </row>
    <row r="40" spans="1:7" ht="12.75" customHeight="1" x14ac:dyDescent="0.25">
      <c r="A40" s="24" t="s">
        <v>67</v>
      </c>
      <c r="B40" s="47" t="s">
        <v>68</v>
      </c>
      <c r="C40" s="35">
        <v>44990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0.13845860075083366</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10053.402447780005</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53988.039719250002</v>
      </c>
      <c r="D56" s="24"/>
      <c r="E56" s="61"/>
      <c r="F56" s="36">
        <f>C56/C$61</f>
        <v>0.98082671707056568</v>
      </c>
      <c r="G56" s="64"/>
    </row>
    <row r="57" spans="1:7" x14ac:dyDescent="0.25">
      <c r="A57" s="24" t="s">
        <v>98</v>
      </c>
      <c r="B57" s="47" t="s">
        <v>99</v>
      </c>
      <c r="C57" s="35">
        <v>1.8348469999999999E-2</v>
      </c>
      <c r="D57" s="24"/>
      <c r="E57" s="61"/>
      <c r="F57" s="409">
        <f>C57/C$61</f>
        <v>3.3334549072265834E-7</v>
      </c>
      <c r="G57" s="64"/>
    </row>
    <row r="58" spans="1:7" x14ac:dyDescent="0.25">
      <c r="A58" s="24" t="s">
        <v>100</v>
      </c>
      <c r="B58" s="47" t="s">
        <v>101</v>
      </c>
      <c r="C58" s="35"/>
      <c r="D58" s="24"/>
      <c r="E58" s="61"/>
      <c r="F58" s="36"/>
      <c r="G58" s="64"/>
    </row>
    <row r="59" spans="1:7" x14ac:dyDescent="0.25">
      <c r="A59" s="24" t="s">
        <v>102</v>
      </c>
      <c r="B59" s="47" t="s">
        <v>103</v>
      </c>
      <c r="C59" s="35">
        <f>C182</f>
        <v>1055.34438006</v>
      </c>
      <c r="D59" s="24"/>
      <c r="E59" s="61"/>
      <c r="F59" s="36">
        <f>C59/C$61</f>
        <v>1.9172949583943531E-2</v>
      </c>
      <c r="G59" s="64"/>
    </row>
    <row r="60" spans="1:7" x14ac:dyDescent="0.25">
      <c r="A60" s="24" t="s">
        <v>104</v>
      </c>
      <c r="B60" s="24" t="s">
        <v>105</v>
      </c>
      <c r="C60" s="35"/>
      <c r="D60" s="24"/>
      <c r="E60" s="61"/>
      <c r="F60" s="36"/>
      <c r="G60" s="64"/>
    </row>
    <row r="61" spans="1:7" x14ac:dyDescent="0.25">
      <c r="A61" s="24" t="s">
        <v>106</v>
      </c>
      <c r="B61" s="59" t="s">
        <v>107</v>
      </c>
      <c r="C61" s="60">
        <f>C56+C57+C59</f>
        <v>55043.402447780005</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7.8470935531318995</v>
      </c>
      <c r="D69" s="298">
        <v>6.8083120777960309</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4131.5621920599997</v>
      </c>
      <c r="D73" s="35">
        <v>5382.1197394212531</v>
      </c>
      <c r="E73" s="50"/>
      <c r="F73" s="36">
        <f>C73/C$80</f>
        <v>7.6574830182214976E-2</v>
      </c>
      <c r="G73" s="36">
        <f>D73/D$80</f>
        <v>9.9752801944641395E-2</v>
      </c>
    </row>
    <row r="74" spans="1:7" x14ac:dyDescent="0.25">
      <c r="A74" s="24" t="s">
        <v>126</v>
      </c>
      <c r="B74" s="50" t="s">
        <v>127</v>
      </c>
      <c r="C74" s="35">
        <v>4158.4526954599996</v>
      </c>
      <c r="D74" s="35">
        <v>5171.4867898530601</v>
      </c>
      <c r="E74" s="50"/>
      <c r="F74" s="36">
        <f t="shared" ref="F74:F79" si="0">C74/C$80</f>
        <v>7.7073221743481191E-2</v>
      </c>
      <c r="G74" s="36">
        <f t="shared" ref="G74:G79" si="1">D74/D$80</f>
        <v>9.5848907583578558E-2</v>
      </c>
    </row>
    <row r="75" spans="1:7" x14ac:dyDescent="0.25">
      <c r="A75" s="24" t="s">
        <v>128</v>
      </c>
      <c r="B75" s="50" t="s">
        <v>129</v>
      </c>
      <c r="C75" s="35">
        <v>4097.7915454900003</v>
      </c>
      <c r="D75" s="35">
        <v>4886.2722261602448</v>
      </c>
      <c r="E75" s="50"/>
      <c r="F75" s="36">
        <f t="shared" si="0"/>
        <v>7.5948921287218543E-2</v>
      </c>
      <c r="G75" s="36">
        <f t="shared" si="1"/>
        <v>9.0562709345477652E-2</v>
      </c>
    </row>
    <row r="76" spans="1:7" x14ac:dyDescent="0.25">
      <c r="A76" s="24" t="s">
        <v>130</v>
      </c>
      <c r="B76" s="50" t="s">
        <v>131</v>
      </c>
      <c r="C76" s="35">
        <v>3965.7897300700001</v>
      </c>
      <c r="D76" s="35">
        <v>4549.0848918768297</v>
      </c>
      <c r="E76" s="50"/>
      <c r="F76" s="36">
        <f t="shared" si="0"/>
        <v>7.3502385054760006E-2</v>
      </c>
      <c r="G76" s="36">
        <f t="shared" si="1"/>
        <v>8.4313242034549346E-2</v>
      </c>
    </row>
    <row r="77" spans="1:7" x14ac:dyDescent="0.25">
      <c r="A77" s="24" t="s">
        <v>132</v>
      </c>
      <c r="B77" s="50" t="s">
        <v>133</v>
      </c>
      <c r="C77" s="35">
        <v>3812.1645507399999</v>
      </c>
      <c r="D77" s="35">
        <v>4209.6963886957592</v>
      </c>
      <c r="E77" s="50"/>
      <c r="F77" s="36">
        <f t="shared" si="0"/>
        <v>7.0655079006332444E-2</v>
      </c>
      <c r="G77" s="36">
        <f t="shared" si="1"/>
        <v>7.8022978016055011E-2</v>
      </c>
    </row>
    <row r="78" spans="1:7" x14ac:dyDescent="0.25">
      <c r="A78" s="24" t="s">
        <v>134</v>
      </c>
      <c r="B78" s="50" t="s">
        <v>135</v>
      </c>
      <c r="C78" s="35">
        <v>16186.02537429</v>
      </c>
      <c r="D78" s="35">
        <v>16104.357357624038</v>
      </c>
      <c r="E78" s="50"/>
      <c r="F78" s="36">
        <f t="shared" si="0"/>
        <v>0.29999358275260352</v>
      </c>
      <c r="G78" s="36">
        <f t="shared" si="1"/>
        <v>0.29847993870785627</v>
      </c>
    </row>
    <row r="79" spans="1:7" x14ac:dyDescent="0.25">
      <c r="A79" s="24" t="s">
        <v>136</v>
      </c>
      <c r="B79" s="50" t="s">
        <v>137</v>
      </c>
      <c r="C79" s="35">
        <v>17602.785958979999</v>
      </c>
      <c r="D79" s="35">
        <v>13651.554653458816</v>
      </c>
      <c r="E79" s="50"/>
      <c r="F79" s="36">
        <f t="shared" si="0"/>
        <v>0.32625197997338934</v>
      </c>
      <c r="G79" s="36">
        <f t="shared" si="1"/>
        <v>0.25301942236784181</v>
      </c>
    </row>
    <row r="80" spans="1:7" x14ac:dyDescent="0.25">
      <c r="A80" s="24" t="s">
        <v>138</v>
      </c>
      <c r="B80" s="300" t="s">
        <v>107</v>
      </c>
      <c r="C80" s="60">
        <f>SUM(C73:C79)</f>
        <v>53954.572047089998</v>
      </c>
      <c r="D80" s="60">
        <f>SUM(D73:D79)</f>
        <v>53954.572047089998</v>
      </c>
      <c r="E80" s="47"/>
      <c r="F80" s="295">
        <f>SUM(F73:F79)</f>
        <v>1</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5.395774987034156</v>
      </c>
      <c r="D92" s="298">
        <v>6.379104615840558</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3600</v>
      </c>
      <c r="D96" s="35">
        <v>750</v>
      </c>
      <c r="E96" s="50"/>
      <c r="F96" s="36">
        <f>C96/C$103</f>
        <v>8.0017781729273166E-2</v>
      </c>
      <c r="G96" s="36">
        <f>D96/D$103</f>
        <v>1.6670371193598578E-2</v>
      </c>
    </row>
    <row r="97" spans="1:7" x14ac:dyDescent="0.25">
      <c r="A97" s="24" t="s">
        <v>164</v>
      </c>
      <c r="B97" s="50" t="s">
        <v>127</v>
      </c>
      <c r="C97" s="35">
        <v>4290</v>
      </c>
      <c r="D97" s="35">
        <v>2850</v>
      </c>
      <c r="E97" s="50"/>
      <c r="F97" s="36">
        <f t="shared" ref="F97:F102" si="2">C97/C$103</f>
        <v>9.5354523227383858E-2</v>
      </c>
      <c r="G97" s="36">
        <f t="shared" ref="G97:G102" si="3">D97/D$103</f>
        <v>6.3347410535674595E-2</v>
      </c>
    </row>
    <row r="98" spans="1:7" x14ac:dyDescent="0.25">
      <c r="A98" s="24" t="s">
        <v>165</v>
      </c>
      <c r="B98" s="50" t="s">
        <v>129</v>
      </c>
      <c r="C98" s="35">
        <v>5500</v>
      </c>
      <c r="D98" s="35">
        <v>4290</v>
      </c>
      <c r="E98" s="50"/>
      <c r="F98" s="36">
        <f t="shared" si="2"/>
        <v>0.12224938875305623</v>
      </c>
      <c r="G98" s="36">
        <f t="shared" si="3"/>
        <v>9.5354523227383858E-2</v>
      </c>
    </row>
    <row r="99" spans="1:7" x14ac:dyDescent="0.25">
      <c r="A99" s="24" t="s">
        <v>166</v>
      </c>
      <c r="B99" s="50" t="s">
        <v>131</v>
      </c>
      <c r="C99" s="35">
        <v>2750</v>
      </c>
      <c r="D99" s="35">
        <v>5500</v>
      </c>
      <c r="E99" s="50"/>
      <c r="F99" s="36">
        <f t="shared" si="2"/>
        <v>6.1124694376528114E-2</v>
      </c>
      <c r="G99" s="36">
        <f t="shared" si="3"/>
        <v>0.12224938875305623</v>
      </c>
    </row>
    <row r="100" spans="1:7" x14ac:dyDescent="0.25">
      <c r="A100" s="24" t="s">
        <v>167</v>
      </c>
      <c r="B100" s="50" t="s">
        <v>133</v>
      </c>
      <c r="C100" s="35">
        <v>5500</v>
      </c>
      <c r="D100" s="35">
        <v>2750</v>
      </c>
      <c r="E100" s="50"/>
      <c r="F100" s="36">
        <f t="shared" si="2"/>
        <v>0.12224938875305623</v>
      </c>
      <c r="G100" s="36">
        <f t="shared" si="3"/>
        <v>6.1124694376528114E-2</v>
      </c>
    </row>
    <row r="101" spans="1:7" x14ac:dyDescent="0.25">
      <c r="A101" s="24" t="s">
        <v>168</v>
      </c>
      <c r="B101" s="50" t="s">
        <v>135</v>
      </c>
      <c r="C101" s="35">
        <v>19500</v>
      </c>
      <c r="D101" s="35">
        <v>22250</v>
      </c>
      <c r="E101" s="50"/>
      <c r="F101" s="36">
        <f t="shared" si="2"/>
        <v>0.43342965103356301</v>
      </c>
      <c r="G101" s="36">
        <f t="shared" si="3"/>
        <v>0.49455434541009113</v>
      </c>
    </row>
    <row r="102" spans="1:7" x14ac:dyDescent="0.25">
      <c r="A102" s="24" t="s">
        <v>169</v>
      </c>
      <c r="B102" s="50" t="s">
        <v>137</v>
      </c>
      <c r="C102" s="35">
        <v>3850</v>
      </c>
      <c r="D102" s="35">
        <v>6600</v>
      </c>
      <c r="E102" s="50"/>
      <c r="F102" s="36">
        <f t="shared" si="2"/>
        <v>8.557457212713937E-2</v>
      </c>
      <c r="G102" s="36">
        <f t="shared" si="3"/>
        <v>0.14669926650366749</v>
      </c>
    </row>
    <row r="103" spans="1:7" x14ac:dyDescent="0.25">
      <c r="A103" s="24" t="s">
        <v>170</v>
      </c>
      <c r="B103" s="300" t="s">
        <v>107</v>
      </c>
      <c r="C103" s="60">
        <f>SUM(C96:C102)</f>
        <v>44990</v>
      </c>
      <c r="D103" s="60">
        <f>SUM(D96:D102)</f>
        <v>44990</v>
      </c>
      <c r="E103" s="47"/>
      <c r="F103" s="295">
        <f>SUM(F96:F102)</f>
        <v>1</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x14ac:dyDescent="0.25">
      <c r="A114" s="32"/>
      <c r="B114" s="48" t="s">
        <v>181</v>
      </c>
      <c r="C114" s="34" t="s">
        <v>182</v>
      </c>
      <c r="D114" s="34" t="s">
        <v>183</v>
      </c>
      <c r="E114" s="42"/>
      <c r="F114" s="34" t="s">
        <v>184</v>
      </c>
      <c r="G114" s="34" t="s">
        <v>185</v>
      </c>
    </row>
    <row r="115" spans="1:7" x14ac:dyDescent="0.25">
      <c r="A115" s="24" t="s">
        <v>186</v>
      </c>
      <c r="B115" s="47" t="s">
        <v>15</v>
      </c>
      <c r="C115" s="35">
        <v>53988.039719250002</v>
      </c>
      <c r="D115" s="35">
        <f>C115</f>
        <v>53988.039719250002</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53988.039719250002</v>
      </c>
      <c r="D133" s="35">
        <f>D115</f>
        <v>53988.039719250002</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x14ac:dyDescent="0.25">
      <c r="A140" s="32"/>
      <c r="B140" s="33" t="s">
        <v>227</v>
      </c>
      <c r="C140" s="34" t="s">
        <v>182</v>
      </c>
      <c r="D140" s="34" t="s">
        <v>183</v>
      </c>
      <c r="E140" s="42"/>
      <c r="F140" s="34" t="s">
        <v>184</v>
      </c>
      <c r="G140" s="34" t="s">
        <v>185</v>
      </c>
    </row>
    <row r="141" spans="1:7" x14ac:dyDescent="0.25">
      <c r="A141" s="24" t="s">
        <v>228</v>
      </c>
      <c r="B141" s="47" t="s">
        <v>15</v>
      </c>
      <c r="C141" s="35">
        <v>44990</v>
      </c>
      <c r="D141" s="35">
        <f>C141</f>
        <v>44990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44990</v>
      </c>
      <c r="D159" s="35">
        <f>D141</f>
        <v>44990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x14ac:dyDescent="0.25">
      <c r="A166" s="32"/>
      <c r="B166" s="33" t="s">
        <v>253</v>
      </c>
      <c r="C166" s="63" t="s">
        <v>182</v>
      </c>
      <c r="D166" s="63" t="s">
        <v>183</v>
      </c>
      <c r="E166" s="42"/>
      <c r="F166" s="63" t="s">
        <v>184</v>
      </c>
      <c r="G166" s="63" t="s">
        <v>185</v>
      </c>
    </row>
    <row r="167" spans="1:7" x14ac:dyDescent="0.25">
      <c r="A167" s="24" t="s">
        <v>254</v>
      </c>
      <c r="B167" s="19" t="s">
        <v>255</v>
      </c>
      <c r="C167" s="35">
        <v>44900</v>
      </c>
      <c r="D167" s="35">
        <f>C167</f>
        <v>44900</v>
      </c>
      <c r="E167" s="305"/>
      <c r="F167" s="36">
        <f>C167/C$170</f>
        <v>0.99799955545676822</v>
      </c>
      <c r="G167" s="36">
        <f>D167/D$170</f>
        <v>0.99799955545676822</v>
      </c>
    </row>
    <row r="168" spans="1:7" x14ac:dyDescent="0.25">
      <c r="A168" s="24" t="s">
        <v>256</v>
      </c>
      <c r="B168" s="19" t="s">
        <v>257</v>
      </c>
      <c r="C168" s="35">
        <v>90</v>
      </c>
      <c r="D168" s="35">
        <f>C168</f>
        <v>90</v>
      </c>
      <c r="E168" s="305"/>
      <c r="F168" s="36">
        <f t="shared" ref="F168:F169" si="4">C168/C$170</f>
        <v>2.0004445432318294E-3</v>
      </c>
      <c r="G168" s="36">
        <f t="shared" ref="G168:G169" si="5">D168/D$170</f>
        <v>2.0004445432318294E-3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44990</v>
      </c>
      <c r="D170" s="307">
        <f>SUM(D167:D169)</f>
        <v>44990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x14ac:dyDescent="0.25">
      <c r="A176" s="32"/>
      <c r="B176" s="33" t="s">
        <v>265</v>
      </c>
      <c r="C176" s="32" t="s">
        <v>64</v>
      </c>
      <c r="D176" s="32"/>
      <c r="E176" s="42"/>
      <c r="F176" s="34" t="s">
        <v>266</v>
      </c>
      <c r="G176" s="34"/>
    </row>
    <row r="177" spans="1:7" x14ac:dyDescent="0.25">
      <c r="A177" s="24" t="s">
        <v>267</v>
      </c>
      <c r="B177" s="47" t="s">
        <v>268</v>
      </c>
      <c r="C177" s="35">
        <v>285.34438005999999</v>
      </c>
      <c r="D177" s="54"/>
      <c r="E177" s="27"/>
      <c r="F177" s="36">
        <f>C177/C$182</f>
        <v>0.27038034735521799</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770</v>
      </c>
      <c r="D180" s="24"/>
      <c r="E180" s="296"/>
      <c r="F180" s="36">
        <f>C180/C$182</f>
        <v>0.72961965264478201</v>
      </c>
      <c r="G180" s="64"/>
    </row>
    <row r="181" spans="1:7" x14ac:dyDescent="0.25">
      <c r="A181" s="24" t="s">
        <v>275</v>
      </c>
      <c r="B181" s="47" t="s">
        <v>105</v>
      </c>
      <c r="C181" s="35"/>
      <c r="D181" s="24"/>
      <c r="E181" s="296"/>
      <c r="G181" s="64"/>
    </row>
    <row r="182" spans="1:7" x14ac:dyDescent="0.25">
      <c r="A182" s="24" t="s">
        <v>276</v>
      </c>
      <c r="B182" s="300" t="s">
        <v>107</v>
      </c>
      <c r="C182" s="435">
        <f>SUM(C177:C181)</f>
        <v>1055.34438006</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1055.34438006</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x14ac:dyDescent="0.25">
      <c r="A195" s="32"/>
      <c r="B195" s="33" t="s">
        <v>297</v>
      </c>
      <c r="C195" s="32" t="s">
        <v>64</v>
      </c>
      <c r="D195" s="32"/>
      <c r="E195" s="42"/>
      <c r="F195" s="34" t="s">
        <v>266</v>
      </c>
      <c r="G195" s="34"/>
    </row>
    <row r="196" spans="1:7" x14ac:dyDescent="0.25">
      <c r="A196" s="24" t="s">
        <v>298</v>
      </c>
      <c r="B196" s="47" t="s">
        <v>299</v>
      </c>
      <c r="C196" s="35">
        <f>C182</f>
        <v>1055.34438006</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1055.34438006</v>
      </c>
      <c r="D210" s="24"/>
      <c r="E210" s="296"/>
      <c r="F210" s="36">
        <f>F196</f>
        <v>1</v>
      </c>
      <c r="G210" s="296"/>
    </row>
    <row r="211" spans="1:7" x14ac:dyDescent="0.25">
      <c r="A211" s="24" t="s">
        <v>327</v>
      </c>
      <c r="B211" s="300" t="s">
        <v>107</v>
      </c>
      <c r="C211" s="60">
        <f>C210</f>
        <v>1055.34438006</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x14ac:dyDescent="0.25">
      <c r="A219" s="32"/>
      <c r="B219" s="33" t="s">
        <v>335</v>
      </c>
      <c r="C219" s="32" t="s">
        <v>64</v>
      </c>
      <c r="D219" s="32"/>
      <c r="E219" s="42"/>
      <c r="F219" s="34" t="s">
        <v>95</v>
      </c>
      <c r="G219" s="34" t="s">
        <v>336</v>
      </c>
    </row>
    <row r="220" spans="1:7" x14ac:dyDescent="0.25">
      <c r="A220" s="24" t="s">
        <v>337</v>
      </c>
      <c r="B220" s="50" t="s">
        <v>338</v>
      </c>
      <c r="C220" s="35">
        <f>C182</f>
        <v>1055.34438006</v>
      </c>
      <c r="D220" s="24"/>
      <c r="E220" s="305"/>
      <c r="F220" s="36">
        <f>C220/C$61</f>
        <v>1.9172949583943531E-2</v>
      </c>
      <c r="G220" s="36">
        <f>C220/C$40</f>
        <v>2.3457310070237831E-2</v>
      </c>
    </row>
    <row r="221" spans="1:7" x14ac:dyDescent="0.25">
      <c r="A221" s="24" t="s">
        <v>339</v>
      </c>
      <c r="B221" s="50" t="s">
        <v>340</v>
      </c>
      <c r="C221" s="35">
        <v>2663.4746688149498</v>
      </c>
      <c r="D221" s="24"/>
      <c r="E221" s="305"/>
      <c r="F221" s="36">
        <f>C221/C$61</f>
        <v>4.8388626981077411E-2</v>
      </c>
      <c r="G221" s="36">
        <f>C221/C$40</f>
        <v>5.9201481858523003E-2</v>
      </c>
    </row>
    <row r="222" spans="1:7" x14ac:dyDescent="0.25">
      <c r="A222" s="24" t="s">
        <v>341</v>
      </c>
      <c r="B222" s="50" t="s">
        <v>105</v>
      </c>
      <c r="C222" s="35"/>
      <c r="D222" s="24"/>
      <c r="E222" s="305"/>
      <c r="F222" s="36"/>
      <c r="G222" s="36"/>
    </row>
    <row r="223" spans="1:7" x14ac:dyDescent="0.25">
      <c r="A223" s="24" t="s">
        <v>342</v>
      </c>
      <c r="B223" s="300" t="s">
        <v>107</v>
      </c>
      <c r="C223" s="35">
        <f>C220+C221</f>
        <v>3718.8190488749497</v>
      </c>
      <c r="D223" s="24"/>
      <c r="E223" s="305"/>
      <c r="F223" s="292">
        <f>F220+F221</f>
        <v>6.7561576565020945E-2</v>
      </c>
      <c r="G223" s="292">
        <f>G220+G221</f>
        <v>8.2658791928760827E-2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x14ac:dyDescent="0.25">
      <c r="A231" s="32"/>
      <c r="B231" s="33" t="s">
        <v>350</v>
      </c>
      <c r="C231" s="32"/>
      <c r="D231" s="32"/>
      <c r="E231" s="42"/>
      <c r="F231" s="34"/>
      <c r="G231" s="34"/>
    </row>
    <row r="232" spans="1:7"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1055.34438006</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abSelected="1" topLeftCell="A7" zoomScaleNormal="100" workbookViewId="0">
      <selection activeCell="K27" sqref="K27"/>
    </sheetView>
  </sheetViews>
  <sheetFormatPr baseColWidth="10" defaultColWidth="9.140625" defaultRowHeight="15" outlineLevelRow="2"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53988.039719250002</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53988.039719250002</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6">
        <v>422887</v>
      </c>
      <c r="D28" s="24"/>
      <c r="E28" s="24"/>
      <c r="F28" s="57">
        <f>C28</f>
        <v>422887</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collapsed="1" x14ac:dyDescent="0.25">
      <c r="A35" s="32"/>
      <c r="B35" s="33" t="s">
        <v>588</v>
      </c>
      <c r="C35" s="32" t="s">
        <v>589</v>
      </c>
      <c r="D35" s="32" t="s">
        <v>590</v>
      </c>
      <c r="E35" s="42"/>
      <c r="F35" s="34" t="s">
        <v>554</v>
      </c>
      <c r="G35" s="34"/>
    </row>
    <row r="36" spans="1:7" x14ac:dyDescent="0.25">
      <c r="A36" s="24" t="s">
        <v>591</v>
      </c>
      <c r="B36" s="24" t="s">
        <v>592</v>
      </c>
      <c r="C36" s="317">
        <v>1.1162050004662988E-4</v>
      </c>
      <c r="D36" s="38"/>
      <c r="E36" s="44"/>
      <c r="F36" s="317">
        <f>C36</f>
        <v>1.1162050004662988E-4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collapsed="1" x14ac:dyDescent="0.25">
      <c r="A98" s="32"/>
      <c r="B98" s="48" t="s">
        <v>685</v>
      </c>
      <c r="C98" s="32" t="s">
        <v>589</v>
      </c>
      <c r="D98" s="32" t="s">
        <v>590</v>
      </c>
      <c r="E98" s="42"/>
      <c r="F98" s="34" t="s">
        <v>554</v>
      </c>
      <c r="G98" s="34"/>
    </row>
    <row r="99" spans="1:7" x14ac:dyDescent="0.25">
      <c r="A99" s="24" t="s">
        <v>686</v>
      </c>
      <c r="B99" s="47" t="s">
        <v>687</v>
      </c>
      <c r="C99" s="38">
        <v>0.11156029541877335</v>
      </c>
      <c r="D99" s="38"/>
      <c r="E99" s="38"/>
      <c r="F99" s="38">
        <f>IF(ISBLANK(C99),"",C99)</f>
        <v>0.11156029541877335</v>
      </c>
      <c r="G99" s="24"/>
    </row>
    <row r="100" spans="1:7" x14ac:dyDescent="0.25">
      <c r="A100" s="24" t="s">
        <v>688</v>
      </c>
      <c r="B100" s="47" t="s">
        <v>689</v>
      </c>
      <c r="C100" s="38">
        <v>1.3472936115897649E-2</v>
      </c>
      <c r="D100" s="38"/>
      <c r="E100" s="38"/>
      <c r="F100" s="38">
        <f>IF(ISBLANK(C100),"",C100)</f>
        <v>1.3472936115897649E-2</v>
      </c>
      <c r="G100" s="24"/>
    </row>
    <row r="101" spans="1:7" x14ac:dyDescent="0.25">
      <c r="A101" s="24" t="s">
        <v>690</v>
      </c>
      <c r="B101" s="47" t="s">
        <v>691</v>
      </c>
      <c r="C101" s="38">
        <v>2.5642434543449135E-2</v>
      </c>
      <c r="D101" s="38"/>
      <c r="E101" s="38"/>
      <c r="F101" s="38">
        <f t="shared" ref="F101:F148" si="0">IF(ISBLANK(C101),"",C101)</f>
        <v>2.5642434543449135E-2</v>
      </c>
      <c r="G101" s="24"/>
    </row>
    <row r="102" spans="1:7" x14ac:dyDescent="0.25">
      <c r="A102" s="24" t="s">
        <v>692</v>
      </c>
      <c r="B102" s="47" t="s">
        <v>693</v>
      </c>
      <c r="C102" s="38">
        <v>2.0539519806173186E-2</v>
      </c>
      <c r="D102" s="38"/>
      <c r="E102" s="38"/>
      <c r="F102" s="38">
        <f t="shared" si="0"/>
        <v>2.0539519806173186E-2</v>
      </c>
      <c r="G102" s="24"/>
    </row>
    <row r="103" spans="1:7" x14ac:dyDescent="0.25">
      <c r="A103" s="24" t="s">
        <v>694</v>
      </c>
      <c r="B103" s="47" t="s">
        <v>695</v>
      </c>
      <c r="C103" s="38">
        <v>6.3516131006648028E-3</v>
      </c>
      <c r="D103" s="38"/>
      <c r="E103" s="38"/>
      <c r="F103" s="38">
        <f t="shared" si="0"/>
        <v>6.3516131006648028E-3</v>
      </c>
      <c r="G103" s="24"/>
    </row>
    <row r="104" spans="1:7" x14ac:dyDescent="0.25">
      <c r="A104" s="24" t="s">
        <v>696</v>
      </c>
      <c r="B104" s="47" t="s">
        <v>697</v>
      </c>
      <c r="C104" s="38">
        <v>3.3871530040902246E-3</v>
      </c>
      <c r="D104" s="38"/>
      <c r="E104" s="38"/>
      <c r="F104" s="38">
        <f t="shared" si="0"/>
        <v>3.3871530040902246E-3</v>
      </c>
      <c r="G104" s="24"/>
    </row>
    <row r="105" spans="1:7" x14ac:dyDescent="0.25">
      <c r="A105" s="24" t="s">
        <v>698</v>
      </c>
      <c r="B105" s="47" t="s">
        <v>699</v>
      </c>
      <c r="C105" s="38">
        <v>3.4499714746743813E-2</v>
      </c>
      <c r="D105" s="38"/>
      <c r="E105" s="38"/>
      <c r="F105" s="38">
        <f t="shared" si="0"/>
        <v>3.4499714746743813E-2</v>
      </c>
      <c r="G105" s="24"/>
    </row>
    <row r="106" spans="1:7" x14ac:dyDescent="0.25">
      <c r="A106" s="24" t="s">
        <v>700</v>
      </c>
      <c r="B106" s="47" t="s">
        <v>701</v>
      </c>
      <c r="C106" s="38">
        <v>0.10280924709553628</v>
      </c>
      <c r="D106" s="38"/>
      <c r="E106" s="38"/>
      <c r="F106" s="38">
        <f t="shared" si="0"/>
        <v>0.10280924709553628</v>
      </c>
      <c r="G106" s="24"/>
    </row>
    <row r="107" spans="1:7" x14ac:dyDescent="0.25">
      <c r="A107" s="24" t="s">
        <v>702</v>
      </c>
      <c r="B107" s="47" t="s">
        <v>703</v>
      </c>
      <c r="C107" s="38">
        <v>0.35444204524408746</v>
      </c>
      <c r="D107" s="38"/>
      <c r="E107" s="38"/>
      <c r="F107" s="38">
        <f t="shared" si="0"/>
        <v>0.35444204524408746</v>
      </c>
      <c r="G107" s="24"/>
    </row>
    <row r="108" spans="1:7" x14ac:dyDescent="0.25">
      <c r="A108" s="24" t="s">
        <v>704</v>
      </c>
      <c r="B108" s="47" t="s">
        <v>705</v>
      </c>
      <c r="C108" s="38">
        <v>4.4848558161423031E-2</v>
      </c>
      <c r="D108" s="38"/>
      <c r="E108" s="38"/>
      <c r="F108" s="38">
        <f t="shared" si="0"/>
        <v>4.4848558161423031E-2</v>
      </c>
      <c r="G108" s="24"/>
    </row>
    <row r="109" spans="1:7" x14ac:dyDescent="0.25">
      <c r="A109" s="24" t="s">
        <v>706</v>
      </c>
      <c r="B109" s="47" t="s">
        <v>707</v>
      </c>
      <c r="C109" s="38">
        <v>7.1099412085735281E-2</v>
      </c>
      <c r="D109" s="38"/>
      <c r="E109" s="38"/>
      <c r="F109" s="38">
        <f t="shared" si="0"/>
        <v>7.1099412085735281E-2</v>
      </c>
      <c r="G109" s="24"/>
    </row>
    <row r="110" spans="1:7" x14ac:dyDescent="0.25">
      <c r="A110" s="24" t="s">
        <v>708</v>
      </c>
      <c r="B110" s="47" t="s">
        <v>709</v>
      </c>
      <c r="C110" s="38">
        <v>7.381821547447294E-2</v>
      </c>
      <c r="D110" s="38"/>
      <c r="E110" s="38"/>
      <c r="F110" s="38">
        <f t="shared" si="0"/>
        <v>7.381821547447294E-2</v>
      </c>
      <c r="G110" s="24"/>
    </row>
    <row r="111" spans="1:7" x14ac:dyDescent="0.25">
      <c r="A111" s="24" t="s">
        <v>710</v>
      </c>
      <c r="B111" s="47" t="s">
        <v>711</v>
      </c>
      <c r="C111" s="38">
        <v>3.4548633149666649E-2</v>
      </c>
      <c r="D111" s="38"/>
      <c r="E111" s="38"/>
      <c r="F111" s="38">
        <f t="shared" si="0"/>
        <v>3.4548633149666649E-2</v>
      </c>
      <c r="G111" s="24"/>
    </row>
    <row r="112" spans="1:7" x14ac:dyDescent="0.25">
      <c r="A112" s="24" t="s">
        <v>712</v>
      </c>
      <c r="B112" s="47" t="s">
        <v>713</v>
      </c>
      <c r="C112" s="38">
        <v>0.10298022205328621</v>
      </c>
      <c r="D112" s="38"/>
      <c r="E112" s="38"/>
      <c r="F112" s="38">
        <f t="shared" si="0"/>
        <v>0.10298022205328621</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x14ac:dyDescent="0.25">
      <c r="A149" s="32"/>
      <c r="B149" s="33" t="s">
        <v>750</v>
      </c>
      <c r="C149" s="32" t="s">
        <v>589</v>
      </c>
      <c r="D149" s="32" t="s">
        <v>590</v>
      </c>
      <c r="E149" s="42"/>
      <c r="F149" s="34" t="s">
        <v>554</v>
      </c>
      <c r="G149" s="34"/>
    </row>
    <row r="150" spans="1:7" x14ac:dyDescent="0.25">
      <c r="A150" s="24" t="s">
        <v>751</v>
      </c>
      <c r="B150" s="24" t="s">
        <v>752</v>
      </c>
      <c r="C150" s="38">
        <v>0.99608907279023307</v>
      </c>
      <c r="D150" s="38"/>
      <c r="E150" s="49"/>
      <c r="F150" s="38">
        <f>C150</f>
        <v>0.99608907279023307</v>
      </c>
      <c r="G150" s="19"/>
    </row>
    <row r="151" spans="1:7" x14ac:dyDescent="0.25">
      <c r="A151" s="24" t="s">
        <v>753</v>
      </c>
      <c r="B151" s="24" t="s">
        <v>754</v>
      </c>
      <c r="C151" s="38">
        <f>1-C150</f>
        <v>3.9109272097669345E-3</v>
      </c>
      <c r="D151" s="38"/>
      <c r="E151" s="49"/>
      <c r="F151" s="38">
        <f>C151</f>
        <v>3.9109272097669345E-3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x14ac:dyDescent="0.25">
      <c r="A159" s="32"/>
      <c r="B159" s="33" t="s">
        <v>762</v>
      </c>
      <c r="C159" s="32" t="s">
        <v>589</v>
      </c>
      <c r="D159" s="32" t="s">
        <v>590</v>
      </c>
      <c r="E159" s="42"/>
      <c r="F159" s="34" t="s">
        <v>554</v>
      </c>
      <c r="G159" s="34"/>
    </row>
    <row r="160" spans="1:7" x14ac:dyDescent="0.25">
      <c r="A160" s="24" t="s">
        <v>763</v>
      </c>
      <c r="B160" s="24" t="s">
        <v>764</v>
      </c>
      <c r="C160" s="38">
        <v>3.2100754167261616E-4</v>
      </c>
      <c r="D160" s="38"/>
      <c r="E160" s="49"/>
      <c r="F160" s="38">
        <f>C160</f>
        <v>3.2100754167261616E-4</v>
      </c>
      <c r="G160" s="19"/>
    </row>
    <row r="161" spans="1:7" x14ac:dyDescent="0.25">
      <c r="A161" s="24" t="s">
        <v>765</v>
      </c>
      <c r="B161" s="24" t="s">
        <v>766</v>
      </c>
      <c r="C161" s="38">
        <f>1-C160</f>
        <v>0.99967899245832736</v>
      </c>
      <c r="D161" s="38"/>
      <c r="E161" s="49"/>
      <c r="F161" s="38">
        <f>C161</f>
        <v>0.99967899245832736</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x14ac:dyDescent="0.25">
      <c r="A169" s="32"/>
      <c r="B169" s="33" t="s">
        <v>774</v>
      </c>
      <c r="C169" s="32" t="s">
        <v>589</v>
      </c>
      <c r="D169" s="32" t="s">
        <v>590</v>
      </c>
      <c r="E169" s="42"/>
      <c r="F169" s="34" t="s">
        <v>554</v>
      </c>
      <c r="G169" s="34"/>
    </row>
    <row r="170" spans="1:7" x14ac:dyDescent="0.25">
      <c r="A170" s="24" t="s">
        <v>775</v>
      </c>
      <c r="B170" s="50" t="s">
        <v>776</v>
      </c>
      <c r="C170" s="38">
        <v>2.25583115627692E-2</v>
      </c>
      <c r="D170" s="38"/>
      <c r="E170" s="49"/>
      <c r="F170" s="38">
        <f>C170</f>
        <v>2.25583115627692E-2</v>
      </c>
      <c r="G170" s="19"/>
    </row>
    <row r="171" spans="1:7" x14ac:dyDescent="0.25">
      <c r="A171" s="24" t="s">
        <v>777</v>
      </c>
      <c r="B171" s="50" t="s">
        <v>778</v>
      </c>
      <c r="C171" s="38">
        <v>8.8915099343723436E-2</v>
      </c>
      <c r="D171" s="38"/>
      <c r="E171" s="49"/>
      <c r="F171" s="38">
        <f>C171</f>
        <v>8.8915099343723436E-2</v>
      </c>
      <c r="G171" s="19"/>
    </row>
    <row r="172" spans="1:7" x14ac:dyDescent="0.25">
      <c r="A172" s="24" t="s">
        <v>779</v>
      </c>
      <c r="B172" s="50" t="s">
        <v>780</v>
      </c>
      <c r="C172" s="38">
        <v>0.18284400144149435</v>
      </c>
      <c r="D172" s="38"/>
      <c r="E172" s="38"/>
      <c r="F172" s="38">
        <f>C172</f>
        <v>0.18284400144149435</v>
      </c>
      <c r="G172" s="19"/>
    </row>
    <row r="173" spans="1:7" x14ac:dyDescent="0.25">
      <c r="A173" s="24" t="s">
        <v>781</v>
      </c>
      <c r="B173" s="50" t="s">
        <v>782</v>
      </c>
      <c r="C173" s="38">
        <v>0.31744902658855212</v>
      </c>
      <c r="D173" s="38"/>
      <c r="E173" s="38"/>
      <c r="F173" s="38">
        <f>C173</f>
        <v>0.31744902658855212</v>
      </c>
      <c r="G173" s="19"/>
    </row>
    <row r="174" spans="1:7" x14ac:dyDescent="0.25">
      <c r="A174" s="24" t="s">
        <v>783</v>
      </c>
      <c r="B174" s="50" t="s">
        <v>784</v>
      </c>
      <c r="C174" s="38">
        <v>0.38823356106346096</v>
      </c>
      <c r="D174" s="38"/>
      <c r="E174" s="38"/>
      <c r="F174" s="38">
        <f>C174</f>
        <v>0.38823356106346096</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127.66540404233281</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29247.092105989999</v>
      </c>
      <c r="D190" s="57">
        <v>337782</v>
      </c>
      <c r="E190" s="54"/>
      <c r="F190" s="36">
        <f>C190/C$214</f>
        <v>0.54173280337796081</v>
      </c>
      <c r="G190" s="36">
        <f>D190/D$214</f>
        <v>0.79875238538900462</v>
      </c>
    </row>
    <row r="191" spans="1:7" x14ac:dyDescent="0.25">
      <c r="A191" s="24" t="s">
        <v>806</v>
      </c>
      <c r="B191" s="47" t="s">
        <v>807</v>
      </c>
      <c r="C191" s="35">
        <v>20558.124347410001</v>
      </c>
      <c r="D191" s="57">
        <v>75745</v>
      </c>
      <c r="E191" s="54"/>
      <c r="F191" s="36">
        <f t="shared" ref="F191:F195" si="1">C191/C$214</f>
        <v>0.38079034642333542</v>
      </c>
      <c r="G191" s="36">
        <f t="shared" ref="G191:G195" si="2">D191/D$214</f>
        <v>0.17911404228552782</v>
      </c>
    </row>
    <row r="192" spans="1:7" x14ac:dyDescent="0.25">
      <c r="A192" s="24" t="s">
        <v>808</v>
      </c>
      <c r="B192" s="47" t="s">
        <v>809</v>
      </c>
      <c r="C192" s="35">
        <v>4180.3713792199997</v>
      </c>
      <c r="D192" s="57">
        <v>9356</v>
      </c>
      <c r="E192" s="54"/>
      <c r="F192" s="36">
        <f t="shared" si="1"/>
        <v>7.7431434831841922E-2</v>
      </c>
      <c r="G192" s="36">
        <f t="shared" si="2"/>
        <v>2.2124113533875479E-2</v>
      </c>
    </row>
    <row r="193" spans="1:7" x14ac:dyDescent="0.25">
      <c r="A193" s="24" t="s">
        <v>810</v>
      </c>
      <c r="B193" s="47" t="s">
        <v>811</v>
      </c>
      <c r="C193" s="35">
        <v>2.4518866300000002</v>
      </c>
      <c r="D193" s="57">
        <v>4</v>
      </c>
      <c r="E193" s="54"/>
      <c r="F193" s="36">
        <f t="shared" si="1"/>
        <v>4.5415366861815399E-5</v>
      </c>
      <c r="G193" s="36">
        <f t="shared" si="2"/>
        <v>9.4587915920801538E-6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53988.039719250002</v>
      </c>
      <c r="D214" s="61">
        <f>SUM(D190:D195)</f>
        <v>422887</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0.66170961030701303</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8306.4289763600009</v>
      </c>
      <c r="D219" s="57">
        <v>135668</v>
      </c>
      <c r="E219" s="24"/>
      <c r="F219" s="36">
        <f>C219/C$227</f>
        <v>0.15385683606138151</v>
      </c>
      <c r="G219" s="36">
        <f>D219/D$227</f>
        <v>0.32081383442858258</v>
      </c>
    </row>
    <row r="220" spans="1:7" x14ac:dyDescent="0.25">
      <c r="A220" s="24" t="s">
        <v>841</v>
      </c>
      <c r="B220" s="24" t="s">
        <v>842</v>
      </c>
      <c r="C220" s="35">
        <v>5310.8534178299997</v>
      </c>
      <c r="D220" s="57">
        <v>48618</v>
      </c>
      <c r="E220" s="24"/>
      <c r="F220" s="36">
        <f t="shared" ref="F220:G233" si="3">C220/C$227</f>
        <v>9.8370925216911681E-2</v>
      </c>
      <c r="G220" s="36">
        <f t="shared" si="3"/>
        <v>0.11496688240593823</v>
      </c>
    </row>
    <row r="221" spans="1:7" x14ac:dyDescent="0.25">
      <c r="A221" s="24" t="s">
        <v>843</v>
      </c>
      <c r="B221" s="24" t="s">
        <v>844</v>
      </c>
      <c r="C221" s="35">
        <v>6340.6825988999999</v>
      </c>
      <c r="D221" s="57">
        <v>49313</v>
      </c>
      <c r="E221" s="24"/>
      <c r="F221" s="36">
        <f t="shared" si="3"/>
        <v>0.11744606086594329</v>
      </c>
      <c r="G221" s="36">
        <f t="shared" si="3"/>
        <v>0.11661034744506216</v>
      </c>
    </row>
    <row r="222" spans="1:7" x14ac:dyDescent="0.25">
      <c r="A222" s="24" t="s">
        <v>845</v>
      </c>
      <c r="B222" s="24" t="s">
        <v>846</v>
      </c>
      <c r="C222" s="35">
        <v>7161.5676293099996</v>
      </c>
      <c r="D222" s="57">
        <v>47967</v>
      </c>
      <c r="E222" s="24"/>
      <c r="F222" s="36">
        <f t="shared" si="3"/>
        <v>0.1326510031953701</v>
      </c>
      <c r="G222" s="36">
        <f t="shared" si="3"/>
        <v>0.11342746407432719</v>
      </c>
    </row>
    <row r="223" spans="1:7" x14ac:dyDescent="0.25">
      <c r="A223" s="24" t="s">
        <v>847</v>
      </c>
      <c r="B223" s="24" t="s">
        <v>848</v>
      </c>
      <c r="C223" s="35">
        <v>8398.8519597899995</v>
      </c>
      <c r="D223" s="57">
        <v>49176</v>
      </c>
      <c r="E223" s="24"/>
      <c r="F223" s="36">
        <f t="shared" si="3"/>
        <v>0.15556875195813602</v>
      </c>
      <c r="G223" s="36">
        <f t="shared" si="3"/>
        <v>0.11628638383303341</v>
      </c>
    </row>
    <row r="224" spans="1:7" x14ac:dyDescent="0.25">
      <c r="A224" s="24" t="s">
        <v>849</v>
      </c>
      <c r="B224" s="24" t="s">
        <v>850</v>
      </c>
      <c r="C224" s="35">
        <v>10235.01699176</v>
      </c>
      <c r="D224" s="57">
        <v>52294</v>
      </c>
      <c r="E224" s="24"/>
      <c r="F224" s="36">
        <f t="shared" si="3"/>
        <v>0.18957934099819884</v>
      </c>
      <c r="G224" s="36">
        <f t="shared" si="3"/>
        <v>0.12365951187905989</v>
      </c>
    </row>
    <row r="225" spans="1:7" x14ac:dyDescent="0.25">
      <c r="A225" s="24" t="s">
        <v>851</v>
      </c>
      <c r="B225" s="24" t="s">
        <v>852</v>
      </c>
      <c r="C225" s="35">
        <v>7376.5353819900001</v>
      </c>
      <c r="D225" s="57">
        <v>35117</v>
      </c>
      <c r="E225" s="24"/>
      <c r="F225" s="36">
        <f t="shared" si="3"/>
        <v>0.13663276941244115</v>
      </c>
      <c r="G225" s="36">
        <f t="shared" si="3"/>
        <v>8.3041096084769686E-2</v>
      </c>
    </row>
    <row r="226" spans="1:7" x14ac:dyDescent="0.25">
      <c r="A226" s="24" t="s">
        <v>853</v>
      </c>
      <c r="B226" s="24" t="s">
        <v>854</v>
      </c>
      <c r="C226" s="35">
        <f>SUM(C228:C233)</f>
        <v>858.10276331000011</v>
      </c>
      <c r="D226" s="57">
        <f>SUM(D228:D233)</f>
        <v>4734</v>
      </c>
      <c r="E226" s="24"/>
      <c r="F226" s="36">
        <f>SUM(F228:F233)</f>
        <v>1.5894312291617332E-2</v>
      </c>
      <c r="G226" s="36">
        <f>SUM(G228:G233)</f>
        <v>1.1194479849226863E-2</v>
      </c>
    </row>
    <row r="227" spans="1:7" x14ac:dyDescent="0.25">
      <c r="A227" s="24" t="s">
        <v>855</v>
      </c>
      <c r="B227" s="59" t="s">
        <v>107</v>
      </c>
      <c r="C227" s="35">
        <f>SUM(C219:C226)</f>
        <v>53988.039719250002</v>
      </c>
      <c r="D227" s="57">
        <f>SUM(D219:D226)</f>
        <v>422887</v>
      </c>
      <c r="E227" s="24"/>
      <c r="F227" s="38">
        <f>SUM(F219:F226)</f>
        <v>0.99999999999999989</v>
      </c>
      <c r="G227" s="38">
        <f>SUM(G219:G226)</f>
        <v>1.0000000000000002</v>
      </c>
    </row>
    <row r="228" spans="1:7" hidden="1" outlineLevel="1" x14ac:dyDescent="0.25">
      <c r="A228" s="24" t="s">
        <v>856</v>
      </c>
      <c r="B228" s="39" t="s">
        <v>857</v>
      </c>
      <c r="C228" s="35">
        <v>763.48590369999999</v>
      </c>
      <c r="D228" s="57">
        <v>4155</v>
      </c>
      <c r="E228" s="24"/>
      <c r="F228" s="36">
        <f t="shared" si="3"/>
        <v>1.4141760057788708E-2</v>
      </c>
      <c r="G228" s="36">
        <f t="shared" si="3"/>
        <v>9.8253197662732591E-3</v>
      </c>
    </row>
    <row r="229" spans="1:7" hidden="1" outlineLevel="1" x14ac:dyDescent="0.25">
      <c r="A229" s="24" t="s">
        <v>858</v>
      </c>
      <c r="B229" s="39" t="s">
        <v>859</v>
      </c>
      <c r="C229" s="35">
        <v>81.297740680000004</v>
      </c>
      <c r="D229" s="57">
        <v>494</v>
      </c>
      <c r="E229" s="24"/>
      <c r="F229" s="36">
        <f t="shared" si="3"/>
        <v>1.5058472414032184E-3</v>
      </c>
      <c r="G229" s="36">
        <f t="shared" si="3"/>
        <v>1.1681607616218989E-3</v>
      </c>
    </row>
    <row r="230" spans="1:7" hidden="1" outlineLevel="1" x14ac:dyDescent="0.25">
      <c r="A230" s="24" t="s">
        <v>860</v>
      </c>
      <c r="B230" s="39" t="s">
        <v>861</v>
      </c>
      <c r="C230" s="35">
        <v>11.553394750000001</v>
      </c>
      <c r="D230" s="57">
        <v>74</v>
      </c>
      <c r="E230" s="24"/>
      <c r="F230" s="36">
        <f t="shared" si="3"/>
        <v>2.1399915259157884E-4</v>
      </c>
      <c r="G230" s="36">
        <f t="shared" si="3"/>
        <v>1.7498764445348286E-4</v>
      </c>
    </row>
    <row r="231" spans="1:7" hidden="1" outlineLevel="1" x14ac:dyDescent="0.25">
      <c r="A231" s="24" t="s">
        <v>862</v>
      </c>
      <c r="B231" s="39" t="s">
        <v>863</v>
      </c>
      <c r="C231" s="35">
        <v>1.2616422899999999</v>
      </c>
      <c r="D231" s="57">
        <v>6</v>
      </c>
      <c r="E231" s="24"/>
      <c r="F231" s="36">
        <f t="shared" si="3"/>
        <v>2.336892201607661E-5</v>
      </c>
      <c r="G231" s="36">
        <f t="shared" si="3"/>
        <v>1.4188187388120231E-5</v>
      </c>
    </row>
    <row r="232" spans="1:7" hidden="1" outlineLevel="1" x14ac:dyDescent="0.25">
      <c r="A232" s="24" t="s">
        <v>864</v>
      </c>
      <c r="B232" s="39" t="s">
        <v>865</v>
      </c>
      <c r="C232" s="35">
        <v>0.13541253</v>
      </c>
      <c r="D232" s="57">
        <v>2</v>
      </c>
      <c r="E232" s="24"/>
      <c r="F232" s="36">
        <f t="shared" si="3"/>
        <v>2.5081949762239144E-6</v>
      </c>
      <c r="G232" s="36">
        <f t="shared" si="3"/>
        <v>4.7293957960400769E-6</v>
      </c>
    </row>
    <row r="233" spans="1:7" hidden="1" outlineLevel="1" x14ac:dyDescent="0.25">
      <c r="A233" s="24" t="s">
        <v>866</v>
      </c>
      <c r="B233" s="39" t="s">
        <v>867</v>
      </c>
      <c r="C233" s="35">
        <v>0.36866936</v>
      </c>
      <c r="D233" s="57">
        <v>3</v>
      </c>
      <c r="E233" s="24"/>
      <c r="F233" s="36">
        <f t="shared" si="3"/>
        <v>6.8287228415249738E-6</v>
      </c>
      <c r="G233" s="36">
        <f t="shared" si="3"/>
        <v>7.0940936940601154E-6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x14ac:dyDescent="0.25">
      <c r="A237" s="32"/>
      <c r="B237" s="424" t="s">
        <v>871</v>
      </c>
      <c r="C237" s="32" t="s">
        <v>798</v>
      </c>
      <c r="D237" s="32" t="s">
        <v>799</v>
      </c>
      <c r="E237" s="42"/>
      <c r="F237" s="32" t="s">
        <v>589</v>
      </c>
      <c r="G237" s="32" t="s">
        <v>800</v>
      </c>
    </row>
    <row r="238" spans="1:7" x14ac:dyDescent="0.25">
      <c r="A238" s="24" t="s">
        <v>872</v>
      </c>
      <c r="B238" s="24" t="s">
        <v>837</v>
      </c>
      <c r="C238" s="38">
        <v>0.58033987279053056</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12600.45107874</v>
      </c>
      <c r="D241" s="57">
        <v>179901</v>
      </c>
      <c r="E241" s="24"/>
      <c r="F241" s="36">
        <f>C241/C$249</f>
        <v>0.23339338016837041</v>
      </c>
      <c r="G241" s="36">
        <f>D241/D$249</f>
        <v>0.42541151655170295</v>
      </c>
    </row>
    <row r="242" spans="1:7" x14ac:dyDescent="0.25">
      <c r="A242" s="24" t="s">
        <v>874</v>
      </c>
      <c r="B242" s="24" t="s">
        <v>842</v>
      </c>
      <c r="C242" s="35">
        <v>7180.1398158499996</v>
      </c>
      <c r="D242" s="57">
        <v>57034</v>
      </c>
      <c r="E242" s="24"/>
      <c r="F242" s="36">
        <f t="shared" ref="F242:G247" si="4">C242/C$249</f>
        <v>0.1329950087683929</v>
      </c>
      <c r="G242" s="36">
        <f t="shared" si="4"/>
        <v>0.13486817991567487</v>
      </c>
    </row>
    <row r="243" spans="1:7" x14ac:dyDescent="0.25">
      <c r="A243" s="24" t="s">
        <v>875</v>
      </c>
      <c r="B243" s="24" t="s">
        <v>844</v>
      </c>
      <c r="C243" s="35">
        <v>7835.8805460100002</v>
      </c>
      <c r="D243" s="57">
        <v>52047</v>
      </c>
      <c r="E243" s="24"/>
      <c r="F243" s="36">
        <f t="shared" si="4"/>
        <v>0.14514104580863368</v>
      </c>
      <c r="G243" s="36">
        <f t="shared" si="4"/>
        <v>0.12307543149824894</v>
      </c>
    </row>
    <row r="244" spans="1:7" x14ac:dyDescent="0.25">
      <c r="A244" s="24" t="s">
        <v>876</v>
      </c>
      <c r="B244" s="24" t="s">
        <v>846</v>
      </c>
      <c r="C244" s="35">
        <v>8359.3576592400004</v>
      </c>
      <c r="D244" s="57">
        <v>47894</v>
      </c>
      <c r="E244" s="24"/>
      <c r="F244" s="36">
        <f t="shared" si="4"/>
        <v>0.15483721399611</v>
      </c>
      <c r="G244" s="36">
        <f t="shared" si="4"/>
        <v>0.11325484112777172</v>
      </c>
    </row>
    <row r="245" spans="1:7" x14ac:dyDescent="0.25">
      <c r="A245" s="24" t="s">
        <v>877</v>
      </c>
      <c r="B245" s="24" t="s">
        <v>848</v>
      </c>
      <c r="C245" s="35">
        <v>7814.70315562</v>
      </c>
      <c r="D245" s="57">
        <v>40004</v>
      </c>
      <c r="E245" s="24"/>
      <c r="F245" s="36">
        <f t="shared" si="4"/>
        <v>0.14474878503198524</v>
      </c>
      <c r="G245" s="36">
        <f>D245/D$249</f>
        <v>9.4597374712393614E-2</v>
      </c>
    </row>
    <row r="246" spans="1:7" x14ac:dyDescent="0.25">
      <c r="A246" s="24" t="s">
        <v>878</v>
      </c>
      <c r="B246" s="24" t="s">
        <v>850</v>
      </c>
      <c r="C246" s="35">
        <v>6038.5428909900002</v>
      </c>
      <c r="D246" s="57">
        <v>27842</v>
      </c>
      <c r="E246" s="24"/>
      <c r="F246" s="36">
        <f t="shared" si="4"/>
        <v>0.11184964155749655</v>
      </c>
      <c r="G246" s="36">
        <f t="shared" si="4"/>
        <v>6.5837918876673909E-2</v>
      </c>
    </row>
    <row r="247" spans="1:7" x14ac:dyDescent="0.25">
      <c r="A247" s="24" t="s">
        <v>879</v>
      </c>
      <c r="B247" s="24" t="s">
        <v>852</v>
      </c>
      <c r="C247" s="35">
        <v>4158.9645727999996</v>
      </c>
      <c r="D247" s="57">
        <v>18165</v>
      </c>
      <c r="E247" s="24"/>
      <c r="F247" s="36">
        <f t="shared" si="4"/>
        <v>7.7034924669011018E-2</v>
      </c>
      <c r="G247" s="36">
        <f t="shared" si="4"/>
        <v>4.2954737317533999E-2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53988.03971925001</v>
      </c>
      <c r="D249" s="57">
        <f>SUM(D241:D248)</f>
        <v>422887</v>
      </c>
      <c r="E249" s="24"/>
      <c r="F249" s="44">
        <f>SUM(F241:F248)</f>
        <v>0.99999999999999978</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x14ac:dyDescent="0.25">
      <c r="A259" s="32"/>
      <c r="B259" s="63" t="s">
        <v>891</v>
      </c>
      <c r="C259" s="32" t="s">
        <v>589</v>
      </c>
      <c r="D259" s="32"/>
      <c r="E259" s="42"/>
      <c r="F259" s="32"/>
      <c r="G259" s="32"/>
    </row>
    <row r="260" spans="1:7" x14ac:dyDescent="0.25">
      <c r="A260" s="24" t="s">
        <v>892</v>
      </c>
      <c r="B260" s="24" t="s">
        <v>893</v>
      </c>
      <c r="C260" s="38">
        <v>0.76940334289316648</v>
      </c>
      <c r="D260" s="24"/>
      <c r="E260" s="58"/>
      <c r="F260" s="58"/>
      <c r="G260" s="58"/>
    </row>
    <row r="261" spans="1:7" x14ac:dyDescent="0.25">
      <c r="A261" s="24" t="s">
        <v>894</v>
      </c>
      <c r="B261" s="24" t="s">
        <v>895</v>
      </c>
      <c r="C261" s="38">
        <v>4.283467293711412E-2</v>
      </c>
      <c r="D261" s="24"/>
      <c r="E261" s="58"/>
      <c r="F261" s="58"/>
      <c r="G261" s="19"/>
    </row>
    <row r="262" spans="1:7" x14ac:dyDescent="0.25">
      <c r="A262" s="24" t="s">
        <v>896</v>
      </c>
      <c r="B262" s="24" t="s">
        <v>897</v>
      </c>
      <c r="C262" s="38">
        <v>0.1877619841697194</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tabSelected="1" zoomScale="80" zoomScaleNormal="80" workbookViewId="0">
      <selection activeCell="K27" sqref="K27"/>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tabSelected="1" zoomScale="80" zoomScaleNormal="80" workbookViewId="0">
      <selection activeCell="K27" sqref="K27"/>
    </sheetView>
  </sheetViews>
  <sheetFormatPr baseColWidth="10" defaultColWidth="9.140625" defaultRowHeight="15" outlineLevelRow="1" x14ac:dyDescent="0.25"/>
  <cols>
    <col min="1" max="1" width="13" customWidth="1"/>
    <col min="2" max="2" width="60.7109375" customWidth="1"/>
    <col min="3" max="3" width="31.28515625" bestFit="1" customWidth="1"/>
    <col min="4" max="4" width="26.28515625" bestFit="1" customWidth="1"/>
    <col min="5" max="5" width="21.28515625" bestFit="1" customWidth="1"/>
    <col min="6" max="6" width="20.140625" bestFit="1" customWidth="1"/>
    <col min="7" max="7" width="13.42578125" bestFit="1" customWidth="1"/>
    <col min="8" max="8" width="6.7109375" customWidth="1"/>
    <col min="9" max="9" width="70.7109375" customWidth="1"/>
    <col min="10" max="10" width="8.7109375" customWidth="1"/>
  </cols>
  <sheetData>
    <row r="1" spans="1:10" x14ac:dyDescent="0.25">
      <c r="A1" s="513" t="s">
        <v>1410</v>
      </c>
      <c r="B1" s="513"/>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59.853618335011568</v>
      </c>
      <c r="D75" s="24"/>
      <c r="E75" s="24"/>
      <c r="F75" s="24"/>
      <c r="G75" s="24"/>
    </row>
    <row r="76" spans="1:7" x14ac:dyDescent="0.25">
      <c r="A76" s="24" t="s">
        <v>1503</v>
      </c>
      <c r="B76" s="24" t="s">
        <v>1504</v>
      </c>
      <c r="C76" s="35">
        <v>179.46492387799296</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zoomScaleNormal="100" workbookViewId="0">
      <selection activeCell="K27" sqref="K27"/>
    </sheetView>
  </sheetViews>
  <sheetFormatPr baseColWidth="10" defaultColWidth="8.85546875" defaultRowHeight="15" outlineLevelRow="2" x14ac:dyDescent="0.25"/>
  <cols>
    <col min="1" max="1" width="14.85546875" style="443" customWidth="1"/>
    <col min="2" max="2" width="64.85546875" style="443" customWidth="1"/>
    <col min="3" max="3" width="19" style="443" bestFit="1" customWidth="1"/>
    <col min="4" max="4" width="31.28515625" style="443" bestFit="1" customWidth="1"/>
    <col min="5" max="5" width="41" style="443" customWidth="1"/>
    <col min="6" max="6" width="39.85546875" style="443" bestFit="1" customWidth="1"/>
    <col min="7" max="7" width="38.42578125" style="443" bestFit="1" customWidth="1"/>
    <col min="8" max="10" width="8.85546875" style="443" customWidth="1"/>
    <col min="11"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5" t="s">
        <v>1528</v>
      </c>
      <c r="C5" s="516"/>
      <c r="D5" s="431"/>
      <c r="E5" s="449"/>
      <c r="F5" s="449"/>
      <c r="G5" s="449"/>
    </row>
    <row r="6" spans="1:7" x14ac:dyDescent="0.25">
      <c r="A6" s="503"/>
      <c r="B6" s="517" t="s">
        <v>1529</v>
      </c>
      <c r="C6" s="518"/>
      <c r="D6" s="451"/>
      <c r="E6" s="431"/>
      <c r="F6" s="431"/>
      <c r="G6" s="431"/>
    </row>
    <row r="7" spans="1:7" x14ac:dyDescent="0.25">
      <c r="A7" s="431"/>
      <c r="B7" s="517" t="s">
        <v>1530</v>
      </c>
      <c r="C7" s="518"/>
      <c r="D7" s="451"/>
      <c r="E7" s="431"/>
      <c r="F7" s="431"/>
      <c r="G7" s="431"/>
    </row>
    <row r="8" spans="1:7" x14ac:dyDescent="0.25">
      <c r="A8" s="431"/>
      <c r="B8" s="517" t="s">
        <v>1531</v>
      </c>
      <c r="C8" s="518"/>
      <c r="D8" s="451"/>
      <c r="E8" s="431"/>
      <c r="F8" s="431"/>
      <c r="G8" s="431"/>
    </row>
    <row r="9" spans="1:7" x14ac:dyDescent="0.25">
      <c r="A9" s="450"/>
      <c r="B9" s="519" t="s">
        <v>1532</v>
      </c>
      <c r="C9" s="519"/>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4" t="s">
        <v>1529</v>
      </c>
      <c r="C13" s="514"/>
      <c r="D13" s="500"/>
      <c r="E13" s="500"/>
      <c r="F13" s="500"/>
      <c r="G13" s="500"/>
    </row>
    <row r="14" spans="1:7" x14ac:dyDescent="0.25">
      <c r="A14" s="454"/>
      <c r="B14" s="454" t="s">
        <v>1533</v>
      </c>
      <c r="C14" s="454" t="s">
        <v>64</v>
      </c>
      <c r="D14" s="454" t="s">
        <v>1534</v>
      </c>
      <c r="E14" s="454"/>
      <c r="F14" s="454" t="s">
        <v>1535</v>
      </c>
      <c r="G14" s="454" t="s">
        <v>1536</v>
      </c>
    </row>
    <row r="15" spans="1:7" x14ac:dyDescent="0.25">
      <c r="A15" s="431" t="s">
        <v>1537</v>
      </c>
      <c r="B15" s="455" t="s">
        <v>1538</v>
      </c>
      <c r="C15" s="456">
        <v>8268.7990244899993</v>
      </c>
      <c r="D15" s="457">
        <v>52231</v>
      </c>
      <c r="F15" s="458">
        <f>IF(OR('B1. HTT Mortgage Assets'!$C$15=0,C15="[For completion]"),"",C15/'B1. HTT Mortgage Assets'!$C$15)</f>
        <v>0.15315983072342729</v>
      </c>
      <c r="G15" s="458">
        <f>IF(OR('B1. HTT Mortgage Assets'!$F$28=0,D15="[For completion]"),"",D15/'B1. HTT Mortgage Assets'!$F$28)</f>
        <v>0.12351053591148463</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8268.7990244899993</v>
      </c>
      <c r="D18" s="461">
        <f>SUM(D15:D17)</f>
        <v>52231</v>
      </c>
      <c r="F18" s="458">
        <f>SUM(F15:F17)</f>
        <v>0.15315983072342729</v>
      </c>
      <c r="G18" s="458">
        <f>SUM(G15:G17)</f>
        <v>0.12351053591148463</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4" t="s">
        <v>1530</v>
      </c>
      <c r="C24" s="514"/>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8268.7990244899993</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8268.7990244899993</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505">
        <v>52231</v>
      </c>
      <c r="D49" s="471"/>
      <c r="E49" s="431"/>
      <c r="F49" s="472">
        <f>C49</f>
        <v>52231</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collapsed="1" x14ac:dyDescent="0.25">
      <c r="A56" s="454"/>
      <c r="B56" s="454" t="s">
        <v>588</v>
      </c>
      <c r="C56" s="454" t="s">
        <v>589</v>
      </c>
      <c r="D56" s="454" t="s">
        <v>590</v>
      </c>
      <c r="E56" s="454"/>
      <c r="F56" s="454" t="s">
        <v>1592</v>
      </c>
      <c r="G56" s="454"/>
    </row>
    <row r="57" spans="1:7" x14ac:dyDescent="0.25">
      <c r="A57" s="431" t="s">
        <v>1593</v>
      </c>
      <c r="B57" s="431" t="s">
        <v>592</v>
      </c>
      <c r="C57" s="476">
        <v>7.2434545600404365E-5</v>
      </c>
      <c r="D57" s="476"/>
      <c r="E57" s="477"/>
      <c r="F57" s="476">
        <f>C57</f>
        <v>7.2434545600404365E-5</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collapsed="1" x14ac:dyDescent="0.25">
      <c r="A119" s="454"/>
      <c r="B119" s="454" t="s">
        <v>685</v>
      </c>
      <c r="C119" s="454" t="s">
        <v>589</v>
      </c>
      <c r="D119" s="454" t="s">
        <v>590</v>
      </c>
      <c r="E119" s="454"/>
      <c r="F119" s="454" t="s">
        <v>554</v>
      </c>
      <c r="G119" s="454"/>
    </row>
    <row r="120" spans="1:7" x14ac:dyDescent="0.25">
      <c r="A120" s="431" t="s">
        <v>1654</v>
      </c>
      <c r="B120" s="463" t="s">
        <v>687</v>
      </c>
      <c r="C120" s="476">
        <v>0.12688142633684457</v>
      </c>
      <c r="D120" s="476"/>
      <c r="E120" s="467"/>
      <c r="F120" s="476">
        <f>IF(ISBLANK(C120),"",C120)</f>
        <v>0.12688142633684457</v>
      </c>
      <c r="G120" s="459"/>
    </row>
    <row r="121" spans="1:7" x14ac:dyDescent="0.25">
      <c r="A121" s="431" t="s">
        <v>1655</v>
      </c>
      <c r="B121" s="463" t="s">
        <v>689</v>
      </c>
      <c r="C121" s="476">
        <v>9.1107529118651526E-3</v>
      </c>
      <c r="D121" s="476"/>
      <c r="E121" s="467"/>
      <c r="F121" s="476">
        <f t="shared" ref="F121:F169" si="1">IF(ISBLANK(C121),"",C121)</f>
        <v>9.1107529118651526E-3</v>
      </c>
      <c r="G121" s="459"/>
    </row>
    <row r="122" spans="1:7" x14ac:dyDescent="0.25">
      <c r="A122" s="431" t="s">
        <v>1656</v>
      </c>
      <c r="B122" s="463" t="s">
        <v>691</v>
      </c>
      <c r="C122" s="476">
        <v>2.8347147153507828E-2</v>
      </c>
      <c r="D122" s="476"/>
      <c r="E122" s="467"/>
      <c r="F122" s="476">
        <f t="shared" si="1"/>
        <v>2.8347147153507828E-2</v>
      </c>
      <c r="G122" s="459"/>
    </row>
    <row r="123" spans="1:7" x14ac:dyDescent="0.25">
      <c r="A123" s="431" t="s">
        <v>1657</v>
      </c>
      <c r="B123" s="463" t="s">
        <v>693</v>
      </c>
      <c r="C123" s="476">
        <v>2.0075765521491633E-2</v>
      </c>
      <c r="D123" s="476"/>
      <c r="E123" s="467"/>
      <c r="F123" s="476">
        <f t="shared" si="1"/>
        <v>2.0075765521491633E-2</v>
      </c>
      <c r="G123" s="459"/>
    </row>
    <row r="124" spans="1:7" x14ac:dyDescent="0.25">
      <c r="A124" s="431" t="s">
        <v>1658</v>
      </c>
      <c r="B124" s="463" t="s">
        <v>695</v>
      </c>
      <c r="C124" s="476">
        <v>1.1114660358511795E-2</v>
      </c>
      <c r="D124" s="476"/>
      <c r="E124" s="467"/>
      <c r="F124" s="476">
        <f t="shared" si="1"/>
        <v>1.1114660358511795E-2</v>
      </c>
      <c r="G124" s="459"/>
    </row>
    <row r="125" spans="1:7" x14ac:dyDescent="0.25">
      <c r="A125" s="431" t="s">
        <v>1659</v>
      </c>
      <c r="B125" s="463" t="s">
        <v>699</v>
      </c>
      <c r="C125" s="476">
        <v>3.7429658768262195E-2</v>
      </c>
      <c r="D125" s="476"/>
      <c r="E125" s="467"/>
      <c r="F125" s="476">
        <f t="shared" si="1"/>
        <v>3.7429658768262195E-2</v>
      </c>
      <c r="G125" s="459"/>
    </row>
    <row r="126" spans="1:7" x14ac:dyDescent="0.25">
      <c r="A126" s="431" t="s">
        <v>1660</v>
      </c>
      <c r="B126" s="463" t="s">
        <v>701</v>
      </c>
      <c r="C126" s="476">
        <v>7.5408060612340025E-2</v>
      </c>
      <c r="D126" s="476"/>
      <c r="E126" s="467"/>
      <c r="F126" s="476">
        <f t="shared" si="1"/>
        <v>7.5408060612340025E-2</v>
      </c>
      <c r="G126" s="459"/>
    </row>
    <row r="127" spans="1:7" x14ac:dyDescent="0.25">
      <c r="A127" s="431" t="s">
        <v>1661</v>
      </c>
      <c r="B127" s="463" t="s">
        <v>703</v>
      </c>
      <c r="C127" s="476">
        <v>0.31525143606459566</v>
      </c>
      <c r="D127" s="476"/>
      <c r="E127" s="467"/>
      <c r="F127" s="476">
        <f t="shared" si="1"/>
        <v>0.31525143606459566</v>
      </c>
      <c r="G127" s="459"/>
    </row>
    <row r="128" spans="1:7" x14ac:dyDescent="0.25">
      <c r="A128" s="431" t="s">
        <v>1662</v>
      </c>
      <c r="B128" s="463" t="s">
        <v>705</v>
      </c>
      <c r="C128" s="476">
        <v>4.8866886355956894E-2</v>
      </c>
      <c r="D128" s="476"/>
      <c r="E128" s="467"/>
      <c r="F128" s="476">
        <f t="shared" si="1"/>
        <v>4.8866886355956894E-2</v>
      </c>
      <c r="G128" s="459"/>
    </row>
    <row r="129" spans="1:7" x14ac:dyDescent="0.25">
      <c r="A129" s="431" t="s">
        <v>1663</v>
      </c>
      <c r="B129" s="463" t="s">
        <v>707</v>
      </c>
      <c r="C129" s="476">
        <v>8.3113539725001101E-2</v>
      </c>
      <c r="D129" s="476"/>
      <c r="E129" s="467"/>
      <c r="F129" s="476">
        <f t="shared" si="1"/>
        <v>8.3113539725001101E-2</v>
      </c>
      <c r="G129" s="459"/>
    </row>
    <row r="130" spans="1:7" x14ac:dyDescent="0.25">
      <c r="A130" s="431" t="s">
        <v>1664</v>
      </c>
      <c r="B130" s="463" t="s">
        <v>709</v>
      </c>
      <c r="C130" s="476">
        <v>0.10814626918872956</v>
      </c>
      <c r="D130" s="476"/>
      <c r="E130" s="467"/>
      <c r="F130" s="476">
        <f t="shared" si="1"/>
        <v>0.10814626918872956</v>
      </c>
      <c r="G130" s="459"/>
    </row>
    <row r="131" spans="1:7" x14ac:dyDescent="0.25">
      <c r="A131" s="431" t="s">
        <v>1665</v>
      </c>
      <c r="B131" s="463" t="s">
        <v>711</v>
      </c>
      <c r="C131" s="476">
        <v>4.1019113073790033E-2</v>
      </c>
      <c r="D131" s="476"/>
      <c r="E131" s="467"/>
      <c r="F131" s="476">
        <f t="shared" si="1"/>
        <v>4.1019113073790033E-2</v>
      </c>
      <c r="G131" s="459"/>
    </row>
    <row r="132" spans="1:7" x14ac:dyDescent="0.25">
      <c r="A132" s="431" t="s">
        <v>1666</v>
      </c>
      <c r="B132" s="463" t="s">
        <v>713</v>
      </c>
      <c r="C132" s="476">
        <v>9.5235283929103604E-2</v>
      </c>
      <c r="D132" s="476"/>
      <c r="E132" s="467"/>
      <c r="F132" s="476">
        <f t="shared" si="1"/>
        <v>9.5235283929103604E-2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collapsed="1" x14ac:dyDescent="0.25">
      <c r="A170" s="454"/>
      <c r="B170" s="454" t="s">
        <v>750</v>
      </c>
      <c r="C170" s="454" t="s">
        <v>589</v>
      </c>
      <c r="D170" s="454" t="s">
        <v>590</v>
      </c>
      <c r="E170" s="454"/>
      <c r="F170" s="454" t="s">
        <v>554</v>
      </c>
      <c r="G170" s="454"/>
    </row>
    <row r="171" spans="1:7" x14ac:dyDescent="0.25">
      <c r="A171" s="431" t="s">
        <v>1704</v>
      </c>
      <c r="B171" s="431" t="s">
        <v>752</v>
      </c>
      <c r="C171" s="476">
        <v>0.99953721959275266</v>
      </c>
      <c r="D171" s="476"/>
      <c r="E171" s="480"/>
      <c r="F171" s="476">
        <f>C171</f>
        <v>0.99953721959275266</v>
      </c>
      <c r="G171" s="459"/>
    </row>
    <row r="172" spans="1:7" x14ac:dyDescent="0.25">
      <c r="A172" s="431" t="s">
        <v>1705</v>
      </c>
      <c r="B172" s="431" t="s">
        <v>754</v>
      </c>
      <c r="C172" s="476">
        <f>1-C171</f>
        <v>4.6278040724734293E-4</v>
      </c>
      <c r="D172" s="476"/>
      <c r="E172" s="480"/>
      <c r="F172" s="476">
        <f>C172</f>
        <v>4.6278040724734293E-4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collapsed="1" x14ac:dyDescent="0.25">
      <c r="A180" s="454"/>
      <c r="B180" s="454" t="s">
        <v>762</v>
      </c>
      <c r="C180" s="454" t="s">
        <v>589</v>
      </c>
      <c r="D180" s="454" t="s">
        <v>590</v>
      </c>
      <c r="E180" s="454"/>
      <c r="F180" s="454" t="s">
        <v>554</v>
      </c>
      <c r="G180" s="454"/>
    </row>
    <row r="181" spans="1:7" x14ac:dyDescent="0.25">
      <c r="A181" s="431" t="s">
        <v>1713</v>
      </c>
      <c r="B181" s="431" t="s">
        <v>764</v>
      </c>
      <c r="C181" s="476">
        <v>8.8978846604072505E-5</v>
      </c>
      <c r="D181" s="476"/>
      <c r="E181" s="480"/>
      <c r="F181" s="476">
        <f>C181</f>
        <v>8.8978846604072505E-5</v>
      </c>
      <c r="G181" s="459"/>
    </row>
    <row r="182" spans="1:7" x14ac:dyDescent="0.25">
      <c r="A182" s="431" t="s">
        <v>1714</v>
      </c>
      <c r="B182" s="431" t="s">
        <v>766</v>
      </c>
      <c r="C182" s="476">
        <f>1-C181</f>
        <v>0.99991102115339592</v>
      </c>
      <c r="D182" s="476"/>
      <c r="E182" s="480"/>
      <c r="F182" s="476">
        <f>C182</f>
        <v>0.99991102115339592</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collapsed="1" x14ac:dyDescent="0.25">
      <c r="A190" s="454"/>
      <c r="B190" s="454" t="s">
        <v>774</v>
      </c>
      <c r="C190" s="454" t="s">
        <v>589</v>
      </c>
      <c r="D190" s="454" t="s">
        <v>590</v>
      </c>
      <c r="E190" s="454"/>
      <c r="F190" s="454" t="s">
        <v>554</v>
      </c>
      <c r="G190" s="454"/>
    </row>
    <row r="191" spans="1:7" x14ac:dyDescent="0.25">
      <c r="A191" s="431" t="s">
        <v>1722</v>
      </c>
      <c r="B191" s="481" t="s">
        <v>776</v>
      </c>
      <c r="C191" s="476">
        <v>2.3830945099328225E-2</v>
      </c>
      <c r="D191" s="476"/>
      <c r="E191" s="480"/>
      <c r="F191" s="476">
        <f>C191</f>
        <v>2.3830945099328225E-2</v>
      </c>
      <c r="G191" s="459"/>
    </row>
    <row r="192" spans="1:7" x14ac:dyDescent="0.25">
      <c r="A192" s="431" t="s">
        <v>1723</v>
      </c>
      <c r="B192" s="481" t="s">
        <v>1724</v>
      </c>
      <c r="C192" s="476">
        <v>0.11581326317204386</v>
      </c>
      <c r="D192" s="476"/>
      <c r="E192" s="480"/>
      <c r="F192" s="476">
        <f>C192</f>
        <v>0.11581326317204386</v>
      </c>
      <c r="G192" s="459"/>
    </row>
    <row r="193" spans="1:7" x14ac:dyDescent="0.25">
      <c r="A193" s="431" t="s">
        <v>1725</v>
      </c>
      <c r="B193" s="481" t="s">
        <v>1726</v>
      </c>
      <c r="C193" s="476">
        <v>0.16540917345543524</v>
      </c>
      <c r="D193" s="476"/>
      <c r="E193" s="467"/>
      <c r="F193" s="476">
        <f>C193</f>
        <v>0.16540917345543524</v>
      </c>
      <c r="G193" s="459"/>
    </row>
    <row r="194" spans="1:7" x14ac:dyDescent="0.25">
      <c r="A194" s="431" t="s">
        <v>1727</v>
      </c>
      <c r="B194" s="481" t="s">
        <v>1728</v>
      </c>
      <c r="C194" s="476">
        <v>0.34215476334357986</v>
      </c>
      <c r="D194" s="476"/>
      <c r="E194" s="467"/>
      <c r="F194" s="476">
        <f>C194</f>
        <v>0.34215476334357986</v>
      </c>
      <c r="G194" s="459"/>
    </row>
    <row r="195" spans="1:7" x14ac:dyDescent="0.25">
      <c r="A195" s="431" t="s">
        <v>1729</v>
      </c>
      <c r="B195" s="481" t="s">
        <v>1730</v>
      </c>
      <c r="C195" s="476">
        <v>0.35279185492961279</v>
      </c>
      <c r="D195" s="476"/>
      <c r="E195" s="467"/>
      <c r="F195" s="476">
        <f>C195</f>
        <v>0.35279185492961279</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collapsed="1"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158.31209481897724</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4232.2984056799996</v>
      </c>
      <c r="D214" s="472">
        <v>37405</v>
      </c>
      <c r="E214" s="430"/>
      <c r="F214" s="458">
        <f t="shared" ref="F214:G219" si="2">C214/C$238</f>
        <v>0.51183955410514259</v>
      </c>
      <c r="G214" s="458">
        <f t="shared" si="2"/>
        <v>0.7161455840401294</v>
      </c>
    </row>
    <row r="215" spans="1:7" x14ac:dyDescent="0.25">
      <c r="A215" s="431" t="s">
        <v>1746</v>
      </c>
      <c r="B215" s="459" t="s">
        <v>807</v>
      </c>
      <c r="C215" s="464">
        <v>3582.5074382799999</v>
      </c>
      <c r="D215" s="472">
        <v>13808</v>
      </c>
      <c r="E215" s="430"/>
      <c r="F215" s="458">
        <f t="shared" si="2"/>
        <v>0.4332560783820672</v>
      </c>
      <c r="G215" s="458">
        <f t="shared" si="2"/>
        <v>0.26436407497463194</v>
      </c>
    </row>
    <row r="216" spans="1:7" x14ac:dyDescent="0.25">
      <c r="A216" s="431" t="s">
        <v>1747</v>
      </c>
      <c r="B216" s="459" t="s">
        <v>809</v>
      </c>
      <c r="C216" s="464">
        <v>453.99318053000002</v>
      </c>
      <c r="D216" s="472">
        <v>1018</v>
      </c>
      <c r="E216" s="430"/>
      <c r="F216" s="458">
        <f t="shared" si="2"/>
        <v>5.4904367512790202E-2</v>
      </c>
      <c r="G216" s="458">
        <f t="shared" si="2"/>
        <v>1.9490340985238653E-2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8268.7990244899993</v>
      </c>
      <c r="D238" s="461">
        <f>SUM(D214:D237)</f>
        <v>52231</v>
      </c>
      <c r="E238" s="488"/>
      <c r="F238" s="490">
        <f>SUM(F214:F237)</f>
        <v>0.99999999999999989</v>
      </c>
      <c r="G238" s="490">
        <f>SUM(G214:G237)</f>
        <v>0.99999999999999989</v>
      </c>
    </row>
    <row r="239" spans="1:7" collapsed="1" x14ac:dyDescent="0.25">
      <c r="A239" s="454"/>
      <c r="B239" s="454" t="s">
        <v>835</v>
      </c>
      <c r="C239" s="454" t="s">
        <v>798</v>
      </c>
      <c r="D239" s="454" t="s">
        <v>799</v>
      </c>
      <c r="E239" s="454"/>
      <c r="F239" s="454" t="s">
        <v>589</v>
      </c>
      <c r="G239" s="454" t="s">
        <v>800</v>
      </c>
    </row>
    <row r="240" spans="1:7" x14ac:dyDescent="0.25">
      <c r="A240" s="431" t="s">
        <v>1770</v>
      </c>
      <c r="B240" s="431" t="s">
        <v>837</v>
      </c>
      <c r="C240" s="476">
        <v>0.76091851269533439</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537.93522255000005</v>
      </c>
      <c r="D243" s="472">
        <v>7314</v>
      </c>
      <c r="E243" s="431"/>
      <c r="F243" s="458">
        <f t="shared" ref="F243:G249" si="5">C243/C$251</f>
        <v>6.5056028203948096E-2</v>
      </c>
      <c r="G243" s="458">
        <f t="shared" si="5"/>
        <v>0.14003178189197985</v>
      </c>
    </row>
    <row r="244" spans="1:7" x14ac:dyDescent="0.25">
      <c r="A244" s="431" t="s">
        <v>1772</v>
      </c>
      <c r="B244" s="431" t="s">
        <v>842</v>
      </c>
      <c r="C244" s="464">
        <v>431.41395777999998</v>
      </c>
      <c r="D244" s="472">
        <v>3545</v>
      </c>
      <c r="E244" s="431"/>
      <c r="F244" s="458">
        <f t="shared" si="5"/>
        <v>5.217371428453705E-2</v>
      </c>
      <c r="G244" s="458">
        <f t="shared" si="5"/>
        <v>6.7871570523252475E-2</v>
      </c>
    </row>
    <row r="245" spans="1:7" x14ac:dyDescent="0.25">
      <c r="A245" s="431" t="s">
        <v>1773</v>
      </c>
      <c r="B245" s="431" t="s">
        <v>844</v>
      </c>
      <c r="C245" s="464">
        <v>645.77467000000001</v>
      </c>
      <c r="D245" s="472">
        <v>4753</v>
      </c>
      <c r="E245" s="431"/>
      <c r="F245" s="458">
        <f t="shared" si="5"/>
        <v>7.8097758584697224E-2</v>
      </c>
      <c r="G245" s="458">
        <f t="shared" si="5"/>
        <v>9.099959793992074E-2</v>
      </c>
    </row>
    <row r="246" spans="1:7" x14ac:dyDescent="0.25">
      <c r="A246" s="431" t="s">
        <v>1774</v>
      </c>
      <c r="B246" s="431" t="s">
        <v>846</v>
      </c>
      <c r="C246" s="464">
        <v>959.93016565000005</v>
      </c>
      <c r="D246" s="472">
        <v>6330</v>
      </c>
      <c r="E246" s="431"/>
      <c r="F246" s="458">
        <f t="shared" si="5"/>
        <v>0.116090639379061</v>
      </c>
      <c r="G246" s="458">
        <f t="shared" si="5"/>
        <v>0.1211923953207865</v>
      </c>
    </row>
    <row r="247" spans="1:7" x14ac:dyDescent="0.25">
      <c r="A247" s="431" t="s">
        <v>1775</v>
      </c>
      <c r="B247" s="431" t="s">
        <v>848</v>
      </c>
      <c r="C247" s="464">
        <v>1372.8267731000001</v>
      </c>
      <c r="D247" s="472">
        <v>8512</v>
      </c>
      <c r="E247" s="431"/>
      <c r="F247" s="458">
        <f t="shared" si="5"/>
        <v>0.16602492925926116</v>
      </c>
      <c r="G247" s="458">
        <f t="shared" si="5"/>
        <v>0.16296835212804656</v>
      </c>
    </row>
    <row r="248" spans="1:7" x14ac:dyDescent="0.25">
      <c r="A248" s="431" t="s">
        <v>1776</v>
      </c>
      <c r="B248" s="431" t="s">
        <v>850</v>
      </c>
      <c r="C248" s="464">
        <v>2024.66939325</v>
      </c>
      <c r="D248" s="472">
        <v>10916</v>
      </c>
      <c r="E248" s="431"/>
      <c r="F248" s="458">
        <f t="shared" si="5"/>
        <v>0.24485652478110345</v>
      </c>
      <c r="G248" s="458">
        <f t="shared" si="5"/>
        <v>0.20899465834466122</v>
      </c>
    </row>
    <row r="249" spans="1:7" x14ac:dyDescent="0.25">
      <c r="A249" s="431" t="s">
        <v>1777</v>
      </c>
      <c r="B249" s="431" t="s">
        <v>852</v>
      </c>
      <c r="C249" s="464">
        <v>2015.07496141</v>
      </c>
      <c r="D249" s="472">
        <v>9577</v>
      </c>
      <c r="E249" s="431"/>
      <c r="F249" s="458">
        <f t="shared" si="5"/>
        <v>0.24369620732610378</v>
      </c>
      <c r="G249" s="458">
        <f t="shared" si="5"/>
        <v>0.18335854186211253</v>
      </c>
    </row>
    <row r="250" spans="1:7" x14ac:dyDescent="0.25">
      <c r="A250" s="431" t="s">
        <v>1778</v>
      </c>
      <c r="B250" s="431" t="s">
        <v>854</v>
      </c>
      <c r="C250" s="464">
        <f>SUM(C252:C257)</f>
        <v>281.17388075000002</v>
      </c>
      <c r="D250" s="472">
        <f>SUM(D252:D257)</f>
        <v>1284</v>
      </c>
      <c r="E250" s="431"/>
      <c r="F250" s="458">
        <f>SUM(F252:F257)</f>
        <v>3.4004198181288137E-2</v>
      </c>
      <c r="G250" s="458">
        <f>SUM(G252:G257)</f>
        <v>2.4583101989240106E-2</v>
      </c>
    </row>
    <row r="251" spans="1:7" x14ac:dyDescent="0.25">
      <c r="A251" s="431" t="s">
        <v>1779</v>
      </c>
      <c r="B251" s="489" t="s">
        <v>107</v>
      </c>
      <c r="C251" s="465">
        <f>SUM(C243:C250)</f>
        <v>8268.7990244900011</v>
      </c>
      <c r="D251" s="491">
        <f>SUM(D243:D250)</f>
        <v>52231</v>
      </c>
      <c r="E251" s="431"/>
      <c r="F251" s="504">
        <f>SUM(F243:F250)</f>
        <v>0.99999999999999978</v>
      </c>
      <c r="G251" s="504">
        <f>SUM(G243:G250)</f>
        <v>1</v>
      </c>
    </row>
    <row r="252" spans="1:7" hidden="1" outlineLevel="1" x14ac:dyDescent="0.25">
      <c r="A252" s="431" t="s">
        <v>1780</v>
      </c>
      <c r="B252" s="468" t="s">
        <v>857</v>
      </c>
      <c r="C252" s="464">
        <v>278.8307274</v>
      </c>
      <c r="D252" s="472">
        <v>1272</v>
      </c>
      <c r="E252" s="431"/>
      <c r="F252" s="458">
        <f t="shared" ref="F252:G257" si="6">C252/C$251</f>
        <v>3.372082530657438E-2</v>
      </c>
      <c r="G252" s="458">
        <f t="shared" si="6"/>
        <v>2.4353353372518236E-2</v>
      </c>
    </row>
    <row r="253" spans="1:7" hidden="1" outlineLevel="1" x14ac:dyDescent="0.25">
      <c r="A253" s="431" t="s">
        <v>1781</v>
      </c>
      <c r="B253" s="468" t="s">
        <v>859</v>
      </c>
      <c r="C253" s="464">
        <v>1.6075051600000001</v>
      </c>
      <c r="D253" s="472">
        <v>9</v>
      </c>
      <c r="E253" s="431"/>
      <c r="F253" s="458">
        <f t="shared" si="6"/>
        <v>1.9440612297372254E-4</v>
      </c>
      <c r="G253" s="458">
        <f t="shared" si="6"/>
        <v>1.7231146254140261E-4</v>
      </c>
    </row>
    <row r="254" spans="1:7" hidden="1" outlineLevel="1" x14ac:dyDescent="0.25">
      <c r="A254" s="431" t="s">
        <v>1782</v>
      </c>
      <c r="B254" s="468" t="s">
        <v>861</v>
      </c>
      <c r="C254" s="464">
        <v>0.35808036999999998</v>
      </c>
      <c r="D254" s="472">
        <v>2</v>
      </c>
      <c r="E254" s="431"/>
      <c r="F254" s="458">
        <f t="shared" si="6"/>
        <v>4.3305003415787516E-5</v>
      </c>
      <c r="G254" s="458">
        <f t="shared" si="6"/>
        <v>3.8291436120311695E-5</v>
      </c>
    </row>
    <row r="255" spans="1:7" hidden="1" outlineLevel="1" x14ac:dyDescent="0.25">
      <c r="A255" s="431" t="s">
        <v>1783</v>
      </c>
      <c r="B255" s="468" t="s">
        <v>863</v>
      </c>
      <c r="C255" s="464">
        <v>0.37756782</v>
      </c>
      <c r="D255" s="472">
        <v>1</v>
      </c>
      <c r="E255" s="431"/>
      <c r="F255" s="458">
        <f t="shared" si="6"/>
        <v>4.5661748324241978E-5</v>
      </c>
      <c r="G255" s="458">
        <f t="shared" si="6"/>
        <v>1.9145718060155847E-5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collapsed="1" x14ac:dyDescent="0.25">
      <c r="A261" s="454"/>
      <c r="B261" s="454" t="s">
        <v>871</v>
      </c>
      <c r="C261" s="454" t="s">
        <v>798</v>
      </c>
      <c r="D261" s="454" t="s">
        <v>799</v>
      </c>
      <c r="E261" s="454"/>
      <c r="F261" s="454" t="s">
        <v>589</v>
      </c>
      <c r="G261" s="454" t="s">
        <v>800</v>
      </c>
    </row>
    <row r="262" spans="1:7" x14ac:dyDescent="0.25">
      <c r="A262" s="431" t="s">
        <v>1789</v>
      </c>
      <c r="B262" s="431" t="s">
        <v>837</v>
      </c>
      <c r="C262" s="476">
        <v>0.66662165265778417</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844.50863838999999</v>
      </c>
      <c r="D265" s="472">
        <v>10114</v>
      </c>
      <c r="E265" s="431"/>
      <c r="F265" s="458">
        <f t="shared" ref="F265:G271" si="7">C265/C$273</f>
        <v>0.10213195844871646</v>
      </c>
      <c r="G265" s="458">
        <f t="shared" si="7"/>
        <v>0.19363979246041624</v>
      </c>
    </row>
    <row r="266" spans="1:7" x14ac:dyDescent="0.25">
      <c r="A266" s="431" t="s">
        <v>1791</v>
      </c>
      <c r="B266" s="431" t="s">
        <v>842</v>
      </c>
      <c r="C266" s="464">
        <v>734.28909362000002</v>
      </c>
      <c r="D266" s="472">
        <v>5564</v>
      </c>
      <c r="E266" s="431"/>
      <c r="F266" s="458">
        <f t="shared" si="7"/>
        <v>8.8802387317097622E-2</v>
      </c>
      <c r="G266" s="458">
        <f t="shared" si="7"/>
        <v>0.10652677528670713</v>
      </c>
    </row>
    <row r="267" spans="1:7" x14ac:dyDescent="0.25">
      <c r="A267" s="431" t="s">
        <v>1792</v>
      </c>
      <c r="B267" s="431" t="s">
        <v>844</v>
      </c>
      <c r="C267" s="464">
        <v>1205.4202939300001</v>
      </c>
      <c r="D267" s="472">
        <v>8125</v>
      </c>
      <c r="E267" s="431"/>
      <c r="F267" s="458">
        <f t="shared" si="7"/>
        <v>0.14577936776064615</v>
      </c>
      <c r="G267" s="458">
        <f t="shared" si="7"/>
        <v>0.15555895923876625</v>
      </c>
    </row>
    <row r="268" spans="1:7" x14ac:dyDescent="0.25">
      <c r="A268" s="431" t="s">
        <v>1793</v>
      </c>
      <c r="B268" s="431" t="s">
        <v>846</v>
      </c>
      <c r="C268" s="464">
        <v>1577.4126168</v>
      </c>
      <c r="D268" s="472">
        <v>9366</v>
      </c>
      <c r="E268" s="431"/>
      <c r="F268" s="458">
        <f t="shared" si="7"/>
        <v>0.19076683471543088</v>
      </c>
      <c r="G268" s="458">
        <f t="shared" si="7"/>
        <v>0.17931879535141965</v>
      </c>
    </row>
    <row r="269" spans="1:7" x14ac:dyDescent="0.25">
      <c r="A269" s="431" t="s">
        <v>1794</v>
      </c>
      <c r="B269" s="431" t="s">
        <v>848</v>
      </c>
      <c r="C269" s="464">
        <v>1648.27116271</v>
      </c>
      <c r="D269" s="472">
        <v>8729</v>
      </c>
      <c r="E269" s="431"/>
      <c r="F269" s="458">
        <f t="shared" si="7"/>
        <v>0.19933622256729855</v>
      </c>
      <c r="G269" s="458">
        <f t="shared" si="7"/>
        <v>0.16712297294710038</v>
      </c>
    </row>
    <row r="270" spans="1:7" x14ac:dyDescent="0.25">
      <c r="A270" s="431" t="s">
        <v>1795</v>
      </c>
      <c r="B270" s="431" t="s">
        <v>850</v>
      </c>
      <c r="C270" s="464">
        <v>1319.93644937</v>
      </c>
      <c r="D270" s="472">
        <v>6306</v>
      </c>
      <c r="E270" s="431"/>
      <c r="F270" s="458">
        <f t="shared" si="7"/>
        <v>0.15962855614953228</v>
      </c>
      <c r="G270" s="458">
        <f t="shared" si="7"/>
        <v>0.12073289808734276</v>
      </c>
    </row>
    <row r="271" spans="1:7" x14ac:dyDescent="0.25">
      <c r="A271" s="431" t="s">
        <v>1796</v>
      </c>
      <c r="B271" s="431" t="s">
        <v>852</v>
      </c>
      <c r="C271" s="464">
        <v>938.96076966999999</v>
      </c>
      <c r="D271" s="472">
        <v>4027</v>
      </c>
      <c r="E271" s="431"/>
      <c r="F271" s="458">
        <f t="shared" si="7"/>
        <v>0.11355467304127793</v>
      </c>
      <c r="G271" s="458">
        <f t="shared" si="7"/>
        <v>7.7099806628247586E-2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8268.7990244900011</v>
      </c>
      <c r="D273" s="491">
        <f>SUM(D265:D272)</f>
        <v>52231</v>
      </c>
      <c r="E273" s="431"/>
      <c r="F273" s="477">
        <f>SUM(F265:F272)</f>
        <v>1</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x14ac:dyDescent="0.25">
      <c r="A283" s="454"/>
      <c r="B283" s="454" t="s">
        <v>891</v>
      </c>
      <c r="C283" s="454" t="s">
        <v>589</v>
      </c>
      <c r="D283" s="454"/>
      <c r="E283" s="454"/>
      <c r="F283" s="454"/>
      <c r="G283" s="454"/>
    </row>
    <row r="284" spans="1:7" x14ac:dyDescent="0.25">
      <c r="A284" s="431" t="s">
        <v>1808</v>
      </c>
      <c r="B284" s="431" t="s">
        <v>893</v>
      </c>
      <c r="C284" s="476">
        <v>0.48879081156157178</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0.51120918843842833</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x14ac:dyDescent="0.25">
      <c r="A377" s="454"/>
      <c r="B377" s="454" t="s">
        <v>1902</v>
      </c>
      <c r="C377" s="454" t="s">
        <v>64</v>
      </c>
      <c r="D377" s="454" t="s">
        <v>930</v>
      </c>
      <c r="E377" s="454"/>
      <c r="F377" s="454" t="s">
        <v>589</v>
      </c>
      <c r="G377" s="454" t="s">
        <v>1877</v>
      </c>
    </row>
    <row r="378" spans="1:7" x14ac:dyDescent="0.25">
      <c r="A378" s="431" t="s">
        <v>1903</v>
      </c>
      <c r="B378" s="459" t="s">
        <v>1018</v>
      </c>
      <c r="C378" s="464">
        <v>2798.2334206999999</v>
      </c>
      <c r="D378" s="472">
        <v>17609</v>
      </c>
      <c r="E378" s="449"/>
      <c r="F378" s="458">
        <f t="shared" ref="F378:F384" si="15">IF($C$385=0,"",IF(C378="[for completion]","",IF(C378="","",C378/$C$385)))</f>
        <v>0.3384724607344291</v>
      </c>
      <c r="G378" s="458">
        <f>IF($D$385=0,"",IF(D378="[for completion]","",IF(D378="","",D378/$D$385)))</f>
        <v>0.33718213848039214</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5469.0076264099998</v>
      </c>
      <c r="D382" s="472">
        <v>34615</v>
      </c>
      <c r="E382" s="449"/>
      <c r="F382" s="458">
        <f t="shared" si="15"/>
        <v>0.66152753926557095</v>
      </c>
      <c r="G382" s="458">
        <f t="shared" si="16"/>
        <v>0.66281786151960786</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8267.2410471099993</v>
      </c>
      <c r="D385" s="491">
        <f>SUM(D378:D384)</f>
        <v>52224</v>
      </c>
      <c r="E385" s="449"/>
      <c r="F385" s="490">
        <f>SUM(F378:F384)</f>
        <v>1</v>
      </c>
      <c r="G385" s="490">
        <f>SUM(G378:G384)</f>
        <v>1</v>
      </c>
    </row>
    <row r="386" spans="1:7" hidden="1" outlineLevel="1" x14ac:dyDescent="0.25">
      <c r="A386" s="431" t="s">
        <v>1911</v>
      </c>
      <c r="B386" s="459"/>
      <c r="C386" s="431"/>
      <c r="D386" s="431"/>
      <c r="E386" s="449"/>
      <c r="F386" s="449"/>
      <c r="G386" s="449"/>
    </row>
    <row r="387" spans="1:7"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B7:C7" location="'F1. Sustainable M data'!B24" display="2. Additional information on the sustainable section of the mortgage stock" xr:uid="{00000000-0004-0000-0600-000005000000}"/>
    <hyperlink ref="C7:D7" location="'F1. Sustainable M data'!B24" display="2. Additional information on the sustainable section of the mortgage stock" xr:uid="{00000000-0004-0000-0600-000006000000}"/>
    <hyperlink ref="D7:E7" location="'F1. Sustainable M data'!B24" display="2. Additional information on the sustainable section of the mortgage stock" xr:uid="{00000000-0004-0000-0600-000007000000}"/>
    <hyperlink ref="E7:F7" location="'F1. Sustainable M data'!B24" display="2. Additional information on the sustainable section of the mortgage stock" xr:uid="{00000000-0004-0000-0600-000008000000}"/>
    <hyperlink ref="F7:G7" location="'F1. Sustainable M data'!B24" display="2. Additional information on the sustainable section of the mortgage stock" xr:uid="{00000000-0004-0000-0600-000009000000}"/>
    <hyperlink ref="B8:C8" location="'F1. Sustainable M data'!B209" tooltip="b59" display="2A. Sustainable Residential Cover Pool" xr:uid="{00000000-0004-0000-0600-00000A000000}"/>
    <hyperlink ref="C8:D8" location="'F1. Sustainable M data'!B209" tooltip="b59" display="2A. Sustainable Residential Cover Pool" xr:uid="{00000000-0004-0000-0600-00000B000000}"/>
    <hyperlink ref="D8:E8" location="'F1. Sustainable M data'!B209" tooltip="b59" display="2A. Sustainable Residential Cover Pool" xr:uid="{00000000-0004-0000-0600-00000C000000}"/>
    <hyperlink ref="E8:F8" location="'F1. Sustainable M data'!B209" tooltip="b59" display="2A. Sustainable Residential Cover Pool" xr:uid="{00000000-0004-0000-0600-00000D000000}"/>
    <hyperlink ref="F8:G8" location="'F1. Sustainable M data'!B209" tooltip="b59" display="2A. Sustainable Residential Cover Pool" xr:uid="{00000000-0004-0000-0600-00000E000000}"/>
    <hyperlink ref="B9:C9" location="'F1. Sustainable M data'!B443" display="2B. Sustainable Commercial Cover Pool" xr:uid="{00000000-0004-0000-0600-00000F000000}"/>
    <hyperlink ref="C9:D9" location="'F1. Sustainable M data'!B443" display="2B. Sustainable Commercial Cover Pool" xr:uid="{00000000-0004-0000-0600-000010000000}"/>
    <hyperlink ref="D9:E9" location="'F1. Sustainable M data'!B443" display="2B. Sustainable Commercial Cover Pool" xr:uid="{00000000-0004-0000-0600-000011000000}"/>
    <hyperlink ref="E9:F9" location="'F1. Sustainable M data'!B443" display="2B. Sustainable Commercial Cover Pool" xr:uid="{00000000-0004-0000-0600-000012000000}"/>
    <hyperlink ref="F9:G9" location="'F1. Sustainable M data'!B443" display="2B. Sustainable Commercial Cover Pool" xr:uid="{00000000-0004-0000-0600-000013000000}"/>
    <hyperlink ref="B170" location="'2. Harmonised Glossary'!A9" display="Breakdown by Interest Rate" xr:uid="{00000000-0004-0000-0600-000014000000}"/>
    <hyperlink ref="B200" location="'2. Harmonised Glossary'!A14" display="Non-Performing Loans (NPLs)" xr:uid="{00000000-0004-0000-0600-000015000000}"/>
    <hyperlink ref="B239" location="'2. Harmonised Glossary'!A288" display="Loan to Value (LTV) Information - Un-indexed" xr:uid="{00000000-0004-0000-0600-000016000000}"/>
    <hyperlink ref="B261" location="'2. Harmonised Glossary'!A11" display="Loan to Value (LTV) Information - Indexed" xr:uid="{00000000-0004-0000-0600-000017000000}"/>
    <hyperlink ref="B495" location="'2. Harmonised Glossary'!A11" display="Loan to Value (LTV) Information - Indexed" xr:uid="{00000000-0004-0000-0600-000018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abSelected="1" topLeftCell="A70" zoomScaleNormal="100" workbookViewId="0">
      <selection activeCell="K27" sqref="K27"/>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45382</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0.13100000000000001</v>
      </c>
      <c r="E27" s="94"/>
      <c r="F27" s="138"/>
      <c r="G27" s="94"/>
      <c r="H27" s="94"/>
      <c r="I27" s="94"/>
      <c r="J27" s="94"/>
    </row>
    <row r="28" spans="1:10" x14ac:dyDescent="0.25">
      <c r="A28" s="93"/>
      <c r="B28" s="111"/>
      <c r="C28" s="139" t="s">
        <v>2187</v>
      </c>
      <c r="D28" s="140">
        <v>45330</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53988.039719250002</v>
      </c>
      <c r="F38" s="154">
        <v>2159.5389659418752</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1055.3627285299999</v>
      </c>
      <c r="F40" s="159"/>
      <c r="G40" s="150"/>
      <c r="H40" s="94"/>
      <c r="I40" s="94"/>
      <c r="J40" s="94"/>
    </row>
    <row r="41" spans="1:10" x14ac:dyDescent="0.25">
      <c r="A41" s="129"/>
      <c r="B41" s="160"/>
      <c r="C41" s="161" t="s">
        <v>107</v>
      </c>
      <c r="D41" s="162"/>
      <c r="E41" s="372">
        <f>E38+E40</f>
        <v>55043.402447780005</v>
      </c>
      <c r="F41" s="372">
        <f>F38</f>
        <v>2159.5389659418752</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44990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824.39637041000003</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343.47114851999743</v>
      </c>
      <c r="F57" s="172"/>
      <c r="G57" s="173"/>
      <c r="H57" s="94"/>
      <c r="I57" s="94"/>
      <c r="J57" s="94"/>
    </row>
    <row r="58" spans="1:10" x14ac:dyDescent="0.25">
      <c r="A58" s="129"/>
      <c r="B58" s="160"/>
      <c r="C58" s="162"/>
      <c r="D58" s="177" t="s">
        <v>2211</v>
      </c>
      <c r="E58" s="375">
        <f>E62-E61</f>
        <v>1167.8675189299975</v>
      </c>
      <c r="F58" s="172"/>
      <c r="G58" s="173"/>
      <c r="H58" s="94"/>
      <c r="I58" s="94"/>
      <c r="J58" s="94"/>
    </row>
    <row r="59" spans="1:10" x14ac:dyDescent="0.25">
      <c r="A59" s="129"/>
      <c r="B59" s="178" t="s">
        <v>2199</v>
      </c>
      <c r="C59" s="179"/>
      <c r="D59" s="180"/>
      <c r="E59" s="376">
        <v>45333.614398600002</v>
      </c>
      <c r="F59" s="172"/>
      <c r="G59" s="173"/>
      <c r="H59" s="94"/>
      <c r="I59" s="94"/>
      <c r="J59" s="94"/>
    </row>
    <row r="60" spans="1:10" x14ac:dyDescent="0.25">
      <c r="A60" s="129"/>
      <c r="B60" s="181" t="s">
        <v>2212</v>
      </c>
      <c r="C60" s="182"/>
      <c r="D60" s="183"/>
      <c r="E60" s="377">
        <v>2.1745510100000001</v>
      </c>
      <c r="F60" s="172"/>
      <c r="G60" s="173"/>
      <c r="H60" s="94"/>
      <c r="I60" s="94"/>
      <c r="J60" s="94"/>
    </row>
    <row r="61" spans="1:10" x14ac:dyDescent="0.25">
      <c r="A61" s="129"/>
      <c r="B61" s="160"/>
      <c r="C61" s="162"/>
      <c r="D61" s="177" t="s">
        <v>2213</v>
      </c>
      <c r="E61" s="375">
        <f>E59+E60</f>
        <v>45335.788949610003</v>
      </c>
      <c r="F61" s="172"/>
      <c r="G61" s="173"/>
      <c r="H61" s="94"/>
      <c r="I61" s="94"/>
      <c r="J61" s="94"/>
    </row>
    <row r="62" spans="1:10" x14ac:dyDescent="0.25">
      <c r="A62" s="129"/>
      <c r="B62" s="170" t="s">
        <v>2214</v>
      </c>
      <c r="C62" s="162"/>
      <c r="D62" s="163"/>
      <c r="E62" s="375">
        <v>46503.656468540001</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6.8083120777960309</v>
      </c>
      <c r="E71" s="333">
        <v>7.8470935531318995</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0.17834836983905461</v>
      </c>
      <c r="E73" s="334">
        <v>0.17834836983905461</v>
      </c>
      <c r="F73" s="198" t="s">
        <v>2222</v>
      </c>
      <c r="G73" s="99"/>
      <c r="H73" s="94"/>
      <c r="I73" s="190"/>
      <c r="J73" s="94"/>
    </row>
    <row r="74" spans="1:10" x14ac:dyDescent="0.25">
      <c r="A74" s="93"/>
      <c r="B74" s="160"/>
      <c r="C74" s="161" t="s">
        <v>2223</v>
      </c>
      <c r="D74" s="335">
        <v>6.6811165699768624</v>
      </c>
      <c r="E74" s="335">
        <v>7.6999690769067772</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5.395774987034156</v>
      </c>
      <c r="E76" s="336">
        <v>5.395774987034156</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5382.1197394212531</v>
      </c>
      <c r="E82" s="384">
        <v>5171.4867898530601</v>
      </c>
      <c r="F82" s="385">
        <v>4886.2722261602448</v>
      </c>
      <c r="G82" s="386">
        <v>4549.0848918768297</v>
      </c>
      <c r="H82" s="384">
        <v>4209.6963886957592</v>
      </c>
      <c r="I82" s="386">
        <v>16104.357357624038</v>
      </c>
      <c r="J82" s="387">
        <v>13651.554653458816</v>
      </c>
    </row>
    <row r="83" spans="1:10" x14ac:dyDescent="0.25">
      <c r="A83" s="93"/>
      <c r="B83" s="106" t="s">
        <v>558</v>
      </c>
      <c r="C83" s="171"/>
      <c r="D83" s="383"/>
      <c r="E83" s="384"/>
      <c r="F83" s="385"/>
      <c r="G83" s="386"/>
      <c r="H83" s="384"/>
      <c r="I83" s="386"/>
      <c r="J83" s="387"/>
    </row>
    <row r="84" spans="1:10" x14ac:dyDescent="0.25">
      <c r="A84" s="93"/>
      <c r="B84" s="124" t="s">
        <v>2198</v>
      </c>
      <c r="C84" s="204"/>
      <c r="D84" s="388">
        <f>E40</f>
        <v>1055.3627285299999</v>
      </c>
      <c r="E84" s="389"/>
      <c r="F84" s="389"/>
      <c r="G84" s="389"/>
      <c r="H84" s="389"/>
      <c r="I84" s="389"/>
      <c r="J84" s="390"/>
    </row>
    <row r="85" spans="1:10" x14ac:dyDescent="0.25">
      <c r="A85" s="93"/>
      <c r="B85" s="160"/>
      <c r="C85" s="205" t="s">
        <v>2228</v>
      </c>
      <c r="D85" s="391">
        <f>D82+D84</f>
        <v>6437.4824679512531</v>
      </c>
      <c r="E85" s="392">
        <f>E82</f>
        <v>5171.4867898530601</v>
      </c>
      <c r="F85" s="392">
        <f t="shared" ref="F85:I85" si="0">F82</f>
        <v>4886.2722261602448</v>
      </c>
      <c r="G85" s="392">
        <f t="shared" si="0"/>
        <v>4549.0848918768297</v>
      </c>
      <c r="H85" s="392">
        <f t="shared" si="0"/>
        <v>4209.6963886957592</v>
      </c>
      <c r="I85" s="392">
        <f t="shared" si="0"/>
        <v>16104.357357624038</v>
      </c>
      <c r="J85" s="395">
        <f>J82</f>
        <v>13651.554653458816</v>
      </c>
    </row>
    <row r="86" spans="1:10" x14ac:dyDescent="0.25">
      <c r="A86" s="93"/>
      <c r="B86" s="119"/>
      <c r="C86" s="206"/>
      <c r="D86" s="207"/>
      <c r="E86" s="207"/>
      <c r="F86" s="207"/>
      <c r="G86" s="207"/>
      <c r="H86" s="207"/>
      <c r="I86" s="207"/>
      <c r="J86" s="207"/>
    </row>
    <row r="87" spans="1:10" x14ac:dyDescent="0.25">
      <c r="A87" s="93"/>
      <c r="B87" s="111"/>
      <c r="C87" s="208" t="s">
        <v>2229</v>
      </c>
      <c r="D87" s="396">
        <f>D98</f>
        <v>3600</v>
      </c>
      <c r="E87" s="397">
        <f>E98</f>
        <v>4290</v>
      </c>
      <c r="F87" s="397">
        <f t="shared" ref="F87:I87" si="1">F98</f>
        <v>5500</v>
      </c>
      <c r="G87" s="397">
        <f t="shared" si="1"/>
        <v>2750</v>
      </c>
      <c r="H87" s="397">
        <f t="shared" si="1"/>
        <v>5500</v>
      </c>
      <c r="I87" s="397">
        <f t="shared" si="1"/>
        <v>19500</v>
      </c>
      <c r="J87" s="398">
        <f>J98</f>
        <v>3850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4131.5621920599997</v>
      </c>
      <c r="E93" s="400">
        <v>4158.4526954599996</v>
      </c>
      <c r="F93" s="401">
        <v>4097.7915454900003</v>
      </c>
      <c r="G93" s="402">
        <v>3965.7897300700001</v>
      </c>
      <c r="H93" s="400">
        <v>3812.1645507399999</v>
      </c>
      <c r="I93" s="402">
        <v>16186.02537429</v>
      </c>
      <c r="J93" s="403">
        <v>17602.785958979999</v>
      </c>
    </row>
    <row r="94" spans="1:10" x14ac:dyDescent="0.25">
      <c r="A94" s="93"/>
      <c r="B94" s="106" t="s">
        <v>558</v>
      </c>
      <c r="C94" s="171"/>
      <c r="D94" s="399"/>
      <c r="E94" s="400"/>
      <c r="F94" s="401"/>
      <c r="G94" s="402"/>
      <c r="H94" s="400"/>
      <c r="I94" s="402"/>
      <c r="J94" s="403"/>
    </row>
    <row r="95" spans="1:10" x14ac:dyDescent="0.25">
      <c r="A95" s="93"/>
      <c r="B95" s="124" t="s">
        <v>2198</v>
      </c>
      <c r="C95" s="204"/>
      <c r="D95" s="399">
        <f>E40</f>
        <v>1055.3627285299999</v>
      </c>
      <c r="E95" s="400"/>
      <c r="F95" s="401"/>
      <c r="G95" s="402"/>
      <c r="H95" s="400"/>
      <c r="I95" s="402"/>
      <c r="J95" s="403"/>
    </row>
    <row r="96" spans="1:10" x14ac:dyDescent="0.25">
      <c r="A96" s="93"/>
      <c r="B96" s="160"/>
      <c r="C96" s="205" t="s">
        <v>2232</v>
      </c>
      <c r="D96" s="391">
        <f>D93+D95</f>
        <v>5186.9249205899996</v>
      </c>
      <c r="E96" s="392">
        <f>E93</f>
        <v>4158.4526954599996</v>
      </c>
      <c r="F96" s="392">
        <f t="shared" ref="F96:I96" si="2">F93</f>
        <v>4097.7915454900003</v>
      </c>
      <c r="G96" s="392">
        <f t="shared" si="2"/>
        <v>3965.7897300700001</v>
      </c>
      <c r="H96" s="392">
        <f t="shared" si="2"/>
        <v>3812.1645507399999</v>
      </c>
      <c r="I96" s="392">
        <f t="shared" si="2"/>
        <v>16186.02537429</v>
      </c>
      <c r="J96" s="395">
        <f>J93</f>
        <v>17602.785958979999</v>
      </c>
    </row>
    <row r="97" spans="1:10" x14ac:dyDescent="0.25">
      <c r="A97" s="93"/>
      <c r="B97" s="119"/>
      <c r="C97" s="206"/>
      <c r="D97" s="211"/>
      <c r="E97" s="211"/>
      <c r="F97" s="211"/>
      <c r="G97" s="211"/>
      <c r="H97" s="211"/>
      <c r="I97" s="211"/>
      <c r="J97" s="211"/>
    </row>
    <row r="98" spans="1:10" x14ac:dyDescent="0.25">
      <c r="A98" s="93"/>
      <c r="B98" s="212"/>
      <c r="C98" s="208" t="s">
        <v>2233</v>
      </c>
      <c r="D98" s="391">
        <v>3600</v>
      </c>
      <c r="E98" s="392">
        <v>4290</v>
      </c>
      <c r="F98" s="393">
        <v>5500</v>
      </c>
      <c r="G98" s="394">
        <v>2750</v>
      </c>
      <c r="H98" s="392">
        <v>5500</v>
      </c>
      <c r="I98" s="394">
        <v>19500</v>
      </c>
      <c r="J98" s="395">
        <v>3850</v>
      </c>
    </row>
    <row r="99" spans="1:10" x14ac:dyDescent="0.25">
      <c r="A99" s="93"/>
      <c r="B99" s="213"/>
      <c r="C99" s="214" t="s">
        <v>2234</v>
      </c>
      <c r="D99" s="400">
        <v>750</v>
      </c>
      <c r="E99" s="400">
        <v>0</v>
      </c>
      <c r="F99" s="400">
        <v>0</v>
      </c>
      <c r="G99" s="400">
        <v>0</v>
      </c>
      <c r="H99" s="400">
        <v>0</v>
      </c>
      <c r="I99" s="400">
        <v>0</v>
      </c>
      <c r="J99" s="403">
        <v>0</v>
      </c>
    </row>
    <row r="100" spans="1:10" x14ac:dyDescent="0.25">
      <c r="A100" s="93"/>
      <c r="B100" s="215"/>
      <c r="C100" s="216" t="s">
        <v>2235</v>
      </c>
      <c r="D100" s="404">
        <f>D98-D99</f>
        <v>2850</v>
      </c>
      <c r="E100" s="404">
        <f t="shared" ref="E100:I100" si="3">E98-E99</f>
        <v>4290</v>
      </c>
      <c r="F100" s="404">
        <f t="shared" si="3"/>
        <v>5500</v>
      </c>
      <c r="G100" s="404">
        <f t="shared" si="3"/>
        <v>2750</v>
      </c>
      <c r="H100" s="404">
        <f t="shared" si="3"/>
        <v>5500</v>
      </c>
      <c r="I100" s="404">
        <f t="shared" si="3"/>
        <v>19500</v>
      </c>
      <c r="J100" s="405">
        <f>J98-J99</f>
        <v>3850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20" t="s">
        <v>2239</v>
      </c>
      <c r="C105" s="134" t="s">
        <v>2240</v>
      </c>
      <c r="D105" s="337">
        <v>0</v>
      </c>
      <c r="E105" s="338"/>
      <c r="F105" s="94"/>
      <c r="G105" s="94"/>
      <c r="H105" s="94"/>
      <c r="I105" s="94"/>
      <c r="J105" s="94"/>
    </row>
    <row r="106" spans="1:10" x14ac:dyDescent="0.25">
      <c r="A106" s="93"/>
      <c r="B106" s="521"/>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20" t="s">
        <v>2242</v>
      </c>
      <c r="C108" s="134" t="s">
        <v>2240</v>
      </c>
      <c r="D108" s="337">
        <v>0</v>
      </c>
      <c r="E108" s="338"/>
      <c r="F108" s="94"/>
      <c r="G108" s="94"/>
      <c r="H108" s="94"/>
      <c r="I108" s="94"/>
      <c r="J108" s="94"/>
    </row>
    <row r="109" spans="1:10" x14ac:dyDescent="0.25">
      <c r="A109" s="93"/>
      <c r="B109" s="521"/>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1055.3627285299999</v>
      </c>
      <c r="D115" s="344">
        <f>E73</f>
        <v>0.17834836983905461</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1055.3627285299999</v>
      </c>
      <c r="D117" s="346">
        <f>D115</f>
        <v>0.17834836983905461</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66" fitToHeight="0"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abSelected="1" workbookViewId="0">
      <selection activeCell="K27" sqref="K27"/>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45382</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0.60029118489376077</v>
      </c>
      <c r="E43" s="1"/>
      <c r="F43" s="1"/>
    </row>
    <row r="44" spans="1:6" x14ac:dyDescent="0.25">
      <c r="A44" s="184"/>
      <c r="B44" s="279" t="s">
        <v>2275</v>
      </c>
      <c r="C44" s="280"/>
      <c r="D44" s="281">
        <v>0.29400581184336627</v>
      </c>
      <c r="E44" s="1"/>
      <c r="F44" s="1"/>
    </row>
    <row r="45" spans="1:6" x14ac:dyDescent="0.25">
      <c r="A45" s="184"/>
      <c r="B45" s="279" t="s">
        <v>2276</v>
      </c>
      <c r="C45" s="280"/>
      <c r="D45" s="281">
        <v>8.3832378782707079E-2</v>
      </c>
      <c r="E45" s="1"/>
      <c r="F45" s="1"/>
    </row>
    <row r="46" spans="1:6" x14ac:dyDescent="0.25">
      <c r="A46" s="184"/>
      <c r="B46" s="279" t="s">
        <v>2277</v>
      </c>
      <c r="C46" s="280"/>
      <c r="D46" s="281">
        <v>1.1769306225309027E-2</v>
      </c>
      <c r="E46" s="1"/>
      <c r="F46" s="1"/>
    </row>
    <row r="47" spans="1:6" x14ac:dyDescent="0.25">
      <c r="A47" s="184"/>
      <c r="B47" s="279" t="s">
        <v>2278</v>
      </c>
      <c r="C47" s="280"/>
      <c r="D47" s="281">
        <v>9.5234872185343111E-3</v>
      </c>
      <c r="E47" s="1"/>
      <c r="F47" s="1"/>
    </row>
    <row r="48" spans="1:6" x14ac:dyDescent="0.25">
      <c r="A48" s="184"/>
      <c r="B48" s="282" t="s">
        <v>2279</v>
      </c>
      <c r="C48" s="283"/>
      <c r="D48" s="284">
        <v>5.7783103632260151E-4</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abSelected="1" workbookViewId="0">
      <selection activeCell="K27" sqref="K27"/>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45382</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23500</v>
      </c>
      <c r="E11" s="351">
        <v>22000</v>
      </c>
      <c r="F11" s="351">
        <v>18750</v>
      </c>
      <c r="G11" s="352">
        <v>14750</v>
      </c>
      <c r="H11" s="1"/>
    </row>
    <row r="12" spans="1:8" x14ac:dyDescent="0.25">
      <c r="A12" s="184"/>
      <c r="B12" s="124" t="s">
        <v>2284</v>
      </c>
      <c r="C12" s="125"/>
      <c r="D12" s="353">
        <f>D13-D11</f>
        <v>21490</v>
      </c>
      <c r="E12" s="353">
        <f t="shared" ref="E12:F12" si="0">E13-E11</f>
        <v>23740</v>
      </c>
      <c r="F12" s="353">
        <f t="shared" si="0"/>
        <v>26740</v>
      </c>
      <c r="G12" s="355">
        <f>G13-G11</f>
        <v>26640</v>
      </c>
      <c r="H12" s="1"/>
    </row>
    <row r="13" spans="1:8" x14ac:dyDescent="0.25">
      <c r="A13" s="184"/>
      <c r="B13" s="160" t="s">
        <v>2285</v>
      </c>
      <c r="C13" s="162"/>
      <c r="D13" s="356">
        <f>D21</f>
        <v>44990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44990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44990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44900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44990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- 31 03 2024</dc:title>
  <dc:creator>Societe Generale</dc:creator>
  <cp:lastModifiedBy>ANDRE Patrick CommEde</cp:lastModifiedBy>
  <cp:lastPrinted>2024-05-30T14:56:23Z</cp:lastPrinted>
  <dcterms:created xsi:type="dcterms:W3CDTF">2020-12-29T15:50:15Z</dcterms:created>
  <dcterms:modified xsi:type="dcterms:W3CDTF">2024-05-30T15:39:02Z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