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0305_SG SFH  SG SCF - Rapports HTT - 31012024\"/>
    </mc:Choice>
  </mc:AlternateContent>
  <xr:revisionPtr revIDLastSave="0" documentId="13_ncr:1_{2E97A0F7-C98E-417B-AADA-13EC72F85EA5}" xr6:coauthVersionLast="47" xr6:coauthVersionMax="47" xr10:uidLastSave="{00000000-0000-0000-0000-000000000000}"/>
  <bookViews>
    <workbookView xWindow="-120" yWindow="-120" windowWidth="38640" windowHeight="21240" activeTab="1"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21" i="12"/>
  <c r="G26" i="12" s="1"/>
  <c r="G24" i="12" s="1"/>
  <c r="F21" i="12"/>
  <c r="F26" i="12" s="1"/>
  <c r="F24" i="12" s="1"/>
  <c r="E21" i="12"/>
  <c r="E26" i="12" s="1"/>
  <c r="E24" i="12" s="1"/>
  <c r="D21" i="12"/>
  <c r="D26" i="12" s="1"/>
  <c r="D24" i="12" s="1"/>
  <c r="D10" i="12"/>
  <c r="G10" i="12" s="1"/>
  <c r="G30" i="12" s="1"/>
  <c r="M38" i="11"/>
  <c r="L38" i="11"/>
  <c r="K38" i="11"/>
  <c r="J38" i="11"/>
  <c r="I38" i="11"/>
  <c r="H38" i="11"/>
  <c r="G38" i="11"/>
  <c r="F38" i="11"/>
  <c r="E38" i="11"/>
  <c r="D38" i="11"/>
  <c r="N37" i="11"/>
  <c r="N36" i="11"/>
  <c r="N35" i="11"/>
  <c r="N34" i="11"/>
  <c r="N33" i="11"/>
  <c r="N32" i="11"/>
  <c r="O32" i="11" s="1"/>
  <c r="N31" i="11"/>
  <c r="O31" i="11" s="1"/>
  <c r="N30" i="11"/>
  <c r="N29" i="11"/>
  <c r="N28" i="11"/>
  <c r="N27" i="11"/>
  <c r="N26" i="11"/>
  <c r="N38" i="11" s="1"/>
  <c r="C19" i="11"/>
  <c r="C12" i="11" s="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c r="C77" i="7"/>
  <c r="C49" i="7"/>
  <c r="D37" i="7"/>
  <c r="G27" i="7" s="1"/>
  <c r="C37" i="7"/>
  <c r="F26" i="7" s="1"/>
  <c r="G28" i="7"/>
  <c r="F28" i="7"/>
  <c r="F27" i="7"/>
  <c r="G26" i="7"/>
  <c r="G25" i="7"/>
  <c r="F25" i="7"/>
  <c r="G24" i="7"/>
  <c r="F24" i="7"/>
  <c r="F23" i="7"/>
  <c r="G22" i="7"/>
  <c r="C10" i="7"/>
  <c r="D307" i="6"/>
  <c r="C304" i="6"/>
  <c r="C303" i="6"/>
  <c r="C302" i="6"/>
  <c r="C298" i="6"/>
  <c r="C297" i="6"/>
  <c r="C296" i="6"/>
  <c r="D295" i="6"/>
  <c r="F293" i="6"/>
  <c r="C292" i="6"/>
  <c r="D291" i="6"/>
  <c r="C289" i="6"/>
  <c r="C288" i="6"/>
  <c r="G218" i="6"/>
  <c r="C207" i="6"/>
  <c r="C208" i="6" s="1"/>
  <c r="C193" i="6"/>
  <c r="F193" i="6" s="1"/>
  <c r="F207" i="6" s="1"/>
  <c r="F208" i="6" s="1"/>
  <c r="C179" i="6"/>
  <c r="C217" i="6" s="1"/>
  <c r="F177" i="6"/>
  <c r="F174" i="6"/>
  <c r="F179" i="6" s="1"/>
  <c r="D167" i="6"/>
  <c r="G166" i="6" s="1"/>
  <c r="C167" i="6"/>
  <c r="F166" i="6"/>
  <c r="F165" i="6"/>
  <c r="F164" i="6"/>
  <c r="F167" i="6" s="1"/>
  <c r="G156" i="6"/>
  <c r="D156" i="6"/>
  <c r="C156" i="6"/>
  <c r="G154" i="6"/>
  <c r="F154" i="6"/>
  <c r="D154" i="6"/>
  <c r="G138" i="6"/>
  <c r="F138" i="6"/>
  <c r="F156" i="6" s="1"/>
  <c r="D138" i="6"/>
  <c r="C130" i="6"/>
  <c r="F112" i="6" s="1"/>
  <c r="D128" i="6"/>
  <c r="D130" i="6" s="1"/>
  <c r="D112" i="6"/>
  <c r="D100" i="6"/>
  <c r="C100" i="6"/>
  <c r="F99" i="6" s="1"/>
  <c r="G99" i="6"/>
  <c r="G98" i="6"/>
  <c r="G97" i="6"/>
  <c r="F97" i="6"/>
  <c r="G96" i="6"/>
  <c r="F96" i="6"/>
  <c r="G95" i="6"/>
  <c r="G94" i="6"/>
  <c r="G93" i="6"/>
  <c r="G100" i="6" s="1"/>
  <c r="F93" i="6"/>
  <c r="D77" i="6"/>
  <c r="G76" i="6" s="1"/>
  <c r="C77" i="6"/>
  <c r="F76" i="6"/>
  <c r="F75" i="6"/>
  <c r="F74" i="6"/>
  <c r="G73" i="6"/>
  <c r="F73" i="6"/>
  <c r="F72" i="6"/>
  <c r="F71" i="6"/>
  <c r="F70" i="6"/>
  <c r="F77" i="6" s="1"/>
  <c r="C56" i="6"/>
  <c r="C58" i="6" s="1"/>
  <c r="F130" i="6" l="1"/>
  <c r="C220" i="6"/>
  <c r="G217" i="6"/>
  <c r="G220" i="6" s="1"/>
  <c r="F217" i="6"/>
  <c r="O37" i="11"/>
  <c r="O33" i="11"/>
  <c r="O29" i="11"/>
  <c r="O27" i="11"/>
  <c r="O35" i="11"/>
  <c r="O36" i="11"/>
  <c r="F161" i="7"/>
  <c r="F153" i="7"/>
  <c r="F160" i="7"/>
  <c r="F158" i="7"/>
  <c r="F157" i="7"/>
  <c r="F159" i="7"/>
  <c r="F156" i="7"/>
  <c r="F149" i="7" s="1"/>
  <c r="F155" i="7"/>
  <c r="F162" i="7"/>
  <c r="F154" i="7"/>
  <c r="F54" i="6"/>
  <c r="F218" i="6"/>
  <c r="C38" i="6"/>
  <c r="D45" i="6" s="1"/>
  <c r="O34" i="11"/>
  <c r="G37" i="7"/>
  <c r="O28" i="11"/>
  <c r="G112" i="6"/>
  <c r="O30" i="11"/>
  <c r="D13" i="12"/>
  <c r="D12" i="12" s="1"/>
  <c r="D30" i="12"/>
  <c r="D33" i="12"/>
  <c r="D32" i="12" s="1"/>
  <c r="E10" i="12"/>
  <c r="E30" i="12" s="1"/>
  <c r="E13" i="12"/>
  <c r="E12" i="12" s="1"/>
  <c r="E33" i="12"/>
  <c r="E32" i="12" s="1"/>
  <c r="F128" i="6"/>
  <c r="G70" i="6"/>
  <c r="G74" i="6"/>
  <c r="G128" i="6"/>
  <c r="G164" i="6"/>
  <c r="G23" i="7"/>
  <c r="F10" i="12"/>
  <c r="F30" i="12" s="1"/>
  <c r="F13" i="12"/>
  <c r="F12" i="12" s="1"/>
  <c r="F33" i="12"/>
  <c r="F32" i="12" s="1"/>
  <c r="G13" i="12"/>
  <c r="G12" i="12" s="1"/>
  <c r="G33" i="12"/>
  <c r="G32" i="12" s="1"/>
  <c r="O26" i="11"/>
  <c r="G71" i="6"/>
  <c r="G165" i="6"/>
  <c r="G75" i="6"/>
  <c r="F94" i="6"/>
  <c r="F98" i="6"/>
  <c r="C42" i="7"/>
  <c r="F56" i="6"/>
  <c r="G72" i="6"/>
  <c r="C19" i="7"/>
  <c r="F95" i="6"/>
  <c r="F100" i="6" s="1"/>
  <c r="C187" i="6"/>
  <c r="F22" i="7"/>
  <c r="F37" i="7" s="1"/>
  <c r="C313" i="6" l="1"/>
  <c r="F187" i="6"/>
  <c r="G167" i="6"/>
  <c r="O38" i="11"/>
  <c r="G77" i="6"/>
  <c r="F58" i="6"/>
  <c r="F151" i="7"/>
  <c r="F220" i="6"/>
  <c r="F150" i="7"/>
  <c r="F40" i="7"/>
  <c r="F41" i="7"/>
  <c r="C39" i="7"/>
  <c r="F39" i="7" s="1"/>
  <c r="G130" i="6"/>
  <c r="F148" i="7"/>
  <c r="F152" i="7" l="1"/>
  <c r="F42" i="7"/>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<sst xmlns="http://schemas.openxmlformats.org/spreadsheetml/2006/main" count="1469" uniqueCount="1141">
  <si>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</si>
  <si>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</si>
  <si>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</si>
  <si>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</si>
  <si>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31/01/24</t>
  </si>
  <si>
    <t>Cut-off Date: 31/01/24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</si>
  <si>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</si>
  <si>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</si>
  <si>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</si>
  <si>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</si>
  <si>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</si>
  <si>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</si>
  <si>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</si>
  <si>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</si>
  <si>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</si>
  <si>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</si>
  <si>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</si>
  <si>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</si>
  <si>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</si>
  <si>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</si>
  <si>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</si>
  <si>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</si>
  <si>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</si>
  <si>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</si>
  <si>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</si>
  <si>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</si>
  <si>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</si>
  <si>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</si>
  <si>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</si>
  <si>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</si>
  <si>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</si>
  <si>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</si>
  <si>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</si>
  <si>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</si>
  <si>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31/01/24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</si>
  <si>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</si>
  <si>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</si>
  <si>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</si>
  <si>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</si>
  <si>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</si>
  <si>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</si>
  <si>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</si>
  <si>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</si>
  <si>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</si>
  <si>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</si>
  <si>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</si>
  <si>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</si>
  <si>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</si>
  <si>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</si>
  <si>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</si>
  <si>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</si>
  <si>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</si>
  <si>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</si>
  <si>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</si>
  <si>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</si>
  <si>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</si>
  <si>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</si>
  <si>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</si>
  <si>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</si>
  <si>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</si>
  <si>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</si>
  <si>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</si>
  <si>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</si>
  <si>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</si>
  <si>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</si>
  <si>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</si>
  <si>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</si>
  <si>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</si>
  <si>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</si>
  <si>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</si>
  <si>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</si>
  <si>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</si>
  <si>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</si>
  <si>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</si>
  <si>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</si>
  <si>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</si>
  <si>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</si>
  <si>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</si>
  <si>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</si>
  <si>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</si>
  <si>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</si>
  <si>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</si>
  <si>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</si>
  <si>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</si>
  <si>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</si>
  <si>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</si>
  <si>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</si>
  <si>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</si>
  <si>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</si>
  <si>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</si>
  <si>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</si>
  <si>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</si>
  <si>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</si>
  <si>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</si>
  <si>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</si>
  <si>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</si>
  <si>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</si>
  <si>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</si>
  <si>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</si>
  <si>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</si>
  <si>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</si>
  <si>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</si>
  <si>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</si>
  <si>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</si>
  <si>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</si>
  <si>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</si>
  <si>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</si>
  <si>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</si>
  <si>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</si>
  <si>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</si>
  <si>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</si>
  <si>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</si>
  <si>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</si>
  <si>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</si>
  <si>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</si>
  <si>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</si>
  <si>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</si>
  <si>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</si>
  <si>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</si>
  <si>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</si>
  <si>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</si>
  <si>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</si>
  <si>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</si>
  <si>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</si>
  <si>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</si>
  <si>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</si>
  <si>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</si>
  <si>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</si>
  <si>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</si>
  <si>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</si>
  <si>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</si>
  <si>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</si>
  <si>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</si>
  <si>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</si>
  <si>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</si>
  <si>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</si>
  <si>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</si>
  <si>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</si>
  <si>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</si>
  <si>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</si>
  <si>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</si>
  <si>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</si>
  <si>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</si>
  <si>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</si>
  <si>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</si>
  <si>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</si>
  <si>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</si>
  <si>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</si>
  <si>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</si>
  <si>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</si>
  <si>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</si>
  <si>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</si>
  <si>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</si>
  <si>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</si>
  <si>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</si>
  <si>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</si>
  <si>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</si>
  <si>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</si>
  <si>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</si>
  <si>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</si>
  <si>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</si>
  <si>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</si>
  <si>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</si>
  <si>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</si>
  <si>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</si>
  <si>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</si>
  <si>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</si>
  <si>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</si>
  <si>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</si>
  <si>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</si>
  <si>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</si>
  <si>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</si>
  <si>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</si>
  <si>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</si>
  <si>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</si>
  <si>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</si>
  <si>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</si>
  <si>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</si>
  <si>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</si>
  <si>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</si>
  <si>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</si>
  <si>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</si>
  <si>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</si>
  <si>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</si>
  <si>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</si>
  <si>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</si>
  <si>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</si>
  <si>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</si>
  <si>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</si>
  <si>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</si>
  <si>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</si>
  <si>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</si>
  <si>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</si>
  <si>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</si>
  <si>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</si>
  <si>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</si>
  <si>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</si>
  <si>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</si>
  <si>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</si>
  <si>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</si>
  <si>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</si>
  <si>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</si>
  <si>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</si>
  <si>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</si>
  <si>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</si>
  <si>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</si>
  <si>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</si>
  <si>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</si>
  <si>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</si>
  <si>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</si>
  <si>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</si>
  <si>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</si>
  <si>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</si>
  <si>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</si>
  <si>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</si>
  <si>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</si>
  <si>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</si>
  <si>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</si>
  <si>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</si>
  <si>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</si>
  <si>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</si>
  <si>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</si>
  <si>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</si>
  <si>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</si>
  <si>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</si>
  <si>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</si>
  <si>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</si>
  <si>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</si>
  <si>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</si>
  <si>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</si>
  <si>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</si>
  <si>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</si>
  <si>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</si>
  <si>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</si>
  <si>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</si>
  <si>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</si>
  <si>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</si>
  <si>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</si>
  <si>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</si>
  <si>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</si>
  <si>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</si>
  <si>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</si>
  <si>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</si>
  <si>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</si>
  <si>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</si>
  <si>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</si>
  <si>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</si>
  <si>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</si>
  <si>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</si>
  <si>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</si>
  <si>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</si>
  <si>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</si>
  <si>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</si>
  <si>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</si>
  <si>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</si>
  <si>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</si>
  <si>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</si>
  <si>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</si>
  <si>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</si>
  <si>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</si>
  <si>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</si>
  <si>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</si>
  <si>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</si>
  <si>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</si>
  <si>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</si>
  <si>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</si>
  <si>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</si>
  <si>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</si>
  <si>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</si>
  <si>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</si>
  <si>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</si>
  <si>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</si>
  <si>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</si>
  <si>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</si>
  <si>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</si>
  <si>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</si>
  <si>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</si>
  <si>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</si>
  <si>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</si>
  <si>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</si>
  <si>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</si>
  <si>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</si>
  <si>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</si>
  <si>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</si>
  <si>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</si>
  <si>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</si>
  <si>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</si>
  <si>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</si>
  <si>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</si>
  <si>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</si>
  <si>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</si>
  <si>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</si>
  <si>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</si>
  <si>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</si>
  <si>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</si>
  <si>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</si>
  <si>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</si>
  <si>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</si>
  <si>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</si>
  <si>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</si>
  <si>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</si>
  <si>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</si>
  <si>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</si>
  <si>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</si>
  <si>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</si>
  <si>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</si>
  <si>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</si>
  <si>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</si>
  <si>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</si>
  <si>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</si>
  <si>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</si>
  <si>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</si>
  <si>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</si>
  <si>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</si>
  <si>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</si>
  <si>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</si>
  <si>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</si>
  <si>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</si>
  <si>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</si>
  <si>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</si>
  <si>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</si>
  <si>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</si>
  <si>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</si>
  <si>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</si>
  <si>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</si>
  <si>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</si>
  <si>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</si>
  <si>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</si>
  <si>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</si>
  <si>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</si>
  <si>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</si>
  <si>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</si>
  <si>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</si>
  <si>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</si>
  <si>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</si>
  <si>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</si>
  <si>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</si>
  <si>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</si>
  <si>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</si>
  <si>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</si>
  <si>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</si>
  <si>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</si>
  <si>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</si>
  <si>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</si>
  <si>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</si>
  <si>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</si>
  <si>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</si>
  <si>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</si>
  <si>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</si>
  <si>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</si>
  <si>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</si>
  <si>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</si>
  <si>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</si>
  <si>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</si>
  <si>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</si>
  <si>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</si>
  <si>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</si>
  <si>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</si>
  <si>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</si>
  <si>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</si>
  <si>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</si>
  <si>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</si>
  <si>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</si>
  <si>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</si>
  <si>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</si>
  <si>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</si>
  <si>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</si>
  <si>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</si>
  <si>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</si>
  <si>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</si>
  <si>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</si>
  <si>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</si>
  <si>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</si>
  <si>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</si>
  <si>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</si>
  <si>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</si>
  <si>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</si>
  <si>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</si>
  <si>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</si>
  <si>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</si>
  <si>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</si>
  <si>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</si>
  <si>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</si>
  <si>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</si>
  <si>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</si>
  <si>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</si>
  <si>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</si>
  <si>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</si>
  <si>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</si>
  <si>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</si>
  <si>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</si>
  <si>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</si>
  <si>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</si>
  <si>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</si>
  <si>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</si>
  <si>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</si>
  <si>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</si>
  <si>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</si>
  <si>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</si>
  <si>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</si>
  <si>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</si>
  <si>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</si>
  <si>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</si>
  <si>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</si>
  <si>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</si>
  <si>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</si>
  <si>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</si>
  <si>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</si>
  <si>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</si>
  <si>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</si>
  <si>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</si>
  <si>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</si>
  <si>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</si>
  <si>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</si>
  <si>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</si>
  <si>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</si>
  <si>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</si>
  <si>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</si>
  <si>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</si>
  <si>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</si>
  <si>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</si>
  <si>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</si>
  <si>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</si>
  <si>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</si>
  <si>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</si>
  <si>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</si>
  <si>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</si>
  <si>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</si>
  <si>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</si>
  <si>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</si>
  <si>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</si>
  <si>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</si>
  <si>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</si>
  <si>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</si>
  <si>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</si>
  <si>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</si>
  <si>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</si>
  <si>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</si>
  <si>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</si>
  <si>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</si>
  <si>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</si>
  <si>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</si>
  <si>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</si>
  <si>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</si>
  <si>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</si>
  <si>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</si>
  <si>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</si>
  <si>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</si>
  <si>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</si>
  <si>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</si>
  <si>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</si>
  <si>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</si>
  <si>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</si>
  <si>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</si>
  <si>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</si>
  <si>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</si>
  <si>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</si>
  <si>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</si>
  <si>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</si>
  <si>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</si>
  <si>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</si>
  <si>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</si>
  <si>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</si>
  <si>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</si>
  <si>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</si>
  <si>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</si>
  <si>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</si>
  <si>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</si>
  <si>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</si>
  <si>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</si>
  <si>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</si>
  <si>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</si>
  <si>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</si>
  <si>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</si>
  <si>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</si>
  <si>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</si>
  <si>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</si>
  <si>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</si>
  <si>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</si>
  <si>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</si>
  <si>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</si>
  <si>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</si>
  <si>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</si>
  <si>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</si>
  <si>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</si>
  <si>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</si>
  <si>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</si>
  <si>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</si>
  <si>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</si>
  <si>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</si>
  <si>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</si>
  <si>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</si>
  <si>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</si>
  <si>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</si>
  <si>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</si>
  <si>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</si>
  <si>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</si>
  <si>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</si>
  <si>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</si>
  <si>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</si>
  <si>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</si>
  <si>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</si>
  <si>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</si>
  <si>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</si>
  <si>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</si>
  <si>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</si>
  <si>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</si>
  <si>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</si>
  <si>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</si>
  <si>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</si>
  <si>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</si>
  <si>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</si>
  <si>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</si>
  <si>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</si>
  <si>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</si>
  <si>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</si>
  <si>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</si>
  <si>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</si>
  <si>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</si>
  <si>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</si>
  <si>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</si>
  <si>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</si>
  <si>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</si>
  <si>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</si>
  <si>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</si>
  <si>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</si>
  <si>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</si>
  <si>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</si>
  <si>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</si>
  <si>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</si>
  <si>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</si>
  <si>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</si>
  <si>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</si>
  <si>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</si>
  <si>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</si>
  <si>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</si>
  <si>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</si>
  <si>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</si>
  <si>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</si>
  <si>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</si>
  <si>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</si>
  <si>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</si>
  <si>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</si>
  <si>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</si>
  <si>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</si>
  <si>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</si>
  <si>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</si>
  <si>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</si>
  <si>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</si>
  <si>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</si>
  <si>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</si>
  <si>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</si>
  <si>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</si>
  <si>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</si>
  <si>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</si>
  <si>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</si>
  <si>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</si>
  <si>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</si>
  <si>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</si>
  <si>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</si>
  <si>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</si>
  <si>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</si>
  <si>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</si>
  <si>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</si>
  <si>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</si>
  <si>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</si>
  <si>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</si>
  <si>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</si>
  <si>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</si>
  <si>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</si>
  <si>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</si>
  <si>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</si>
  <si>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</si>
  <si>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</si>
  <si>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</si>
  <si>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</si>
  <si>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</si>
  <si>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</si>
  <si>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</si>
  <si>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</si>
  <si>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</si>
  <si>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</si>
  <si>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</si>
  <si>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</si>
  <si>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</si>
  <si>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</si>
  <si>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</si>
  <si>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</si>
  <si>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</si>
  <si>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</si>
  <si>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</si>
  <si>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</si>
  <si>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</si>
  <si>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</si>
  <si>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</si>
  <si>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</si>
  <si>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</si>
  <si>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</si>
  <si>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</si>
  <si>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</si>
  <si>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</si>
  <si>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</si>
  <si>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</si>
  <si>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</si>
  <si>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</si>
  <si>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</si>
  <si>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</si>
  <si>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</si>
  <si>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</si>
  <si>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</si>
  <si>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</si>
  <si>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</si>
  <si>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</si>
  <si>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</si>
  <si>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</si>
  <si>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</si>
  <si>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</si>
  <si>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</si>
  <si>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</si>
  <si>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</si>
  <si>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</si>
  <si>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</si>
  <si>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</si>
  <si>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</si>
  <si>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</si>
  <si>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</si>
  <si>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</si>
  <si>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</si>
  <si>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</si>
  <si>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</si>
  <si>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</si>
  <si>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</si>
  <si>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</si>
  <si>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</si>
  <si>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</si>
  <si>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</si>
  <si>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</si>
  <si>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</si>
  <si>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</si>
  <si>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</si>
  <si>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</si>
  <si>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</si>
  <si>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</si>
  <si>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</si>
  <si>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</si>
  <si>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</si>
  <si>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</si>
  <si>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</si>
  <si>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</si>
  <si>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</si>
  <si>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</si>
  <si>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</si>
  <si>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</si>
  <si>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</si>
  <si>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</si>
  <si>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</si>
  <si>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</si>
  <si>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</si>
  <si>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</si>
  <si>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</si>
  <si>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</si>
  <si>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</si>
  <si>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</si>
  <si>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</si>
  <si>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</si>
  <si>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</si>
  <si>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</si>
  <si>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</si>
  <si>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</si>
  <si>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</si>
  <si>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</si>
  <si>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</si>
  <si>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</si>
  <si>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</si>
  <si>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</si>
  <si>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</si>
  <si>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</si>
  <si>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</si>
  <si>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</si>
  <si>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</si>
  <si>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</si>
  <si>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</si>
  <si>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</si>
  <si>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</si>
  <si>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</si>
  <si>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</si>
  <si>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</si>
  <si>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</si>
  <si>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</si>
  <si>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</si>
  <si>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</si>
  <si>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</si>
  <si>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</si>
  <si>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</si>
  <si>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</si>
  <si>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</si>
  <si>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</si>
  <si>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</si>
  <si>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</si>
  <si>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</si>
  <si>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</si>
  <si>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</si>
  <si>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</si>
  <si>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</si>
  <si>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</si>
  <si>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</si>
  <si>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</si>
  <si>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</si>
  <si>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</si>
  <si>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</si>
  <si>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</si>
  <si>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</si>
  <si>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</si>
  <si>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</si>
  <si>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</si>
  <si>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</si>
  <si>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</si>
  <si>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</si>
  <si>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</si>
  <si>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</si>
  <si>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</si>
  <si>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</si>
  <si>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</si>
  <si>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</si>
  <si>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</si>
  <si>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</si>
  <si>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</si>
  <si>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</si>
  <si>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</si>
  <si>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</si>
  <si>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</si>
  <si>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</si>
  <si>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</si>
  <si>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</si>
  <si>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</si>
  <si>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</si>
  <si>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</si>
  <si>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</si>
  <si>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</si>
  <si>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</si>
  <si>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</si>
  <si>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</si>
  <si>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</si>
  <si>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</si>
  <si>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</si>
  <si>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</si>
  <si>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</si>
  <si>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</si>
  <si>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</si>
  <si>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</si>
  <si>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</si>
  <si>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</si>
  <si>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</si>
  <si>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</si>
  <si>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</si>
  <si>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</si>
  <si>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</si>
  <si>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</si>
  <si>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</si>
  <si>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</si>
  <si>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</si>
  <si>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</si>
  <si>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</si>
  <si>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</si>
  <si>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</si>
  <si>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</si>
  <si>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</si>
  <si>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</si>
  <si>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</si>
  <si>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</si>
  <si>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</si>
  <si>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</si>
  <si>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</si>
  <si>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</si>
  <si>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</si>
  <si>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</si>
  <si>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</si>
  <si>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</si>
  <si>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</si>
  <si>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</si>
  <si>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</si>
  <si>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</si>
  <si>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</si>
  <si>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</si>
  <si>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</si>
  <si>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</si>
  <si>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</si>
  <si>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</si>
  <si>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</si>
  <si>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</si>
  <si>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</si>
  <si>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</si>
  <si>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</si>
  <si>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</si>
  <si>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</si>
  <si>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</si>
  <si>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</si>
  <si>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</si>
  <si>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</si>
  <si>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</si>
  <si>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</si>
  <si>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</si>
  <si>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</si>
  <si>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</si>
  <si>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</si>
  <si>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</si>
  <si>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</si>
  <si>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</si>
  <si>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</si>
  <si>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</si>
  <si>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</si>
  <si>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</si>
  <si>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</si>
  <si>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</si>
  <si>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</si>
  <si>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</si>
  <si>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</si>
  <si>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</si>
  <si>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</si>
  <si>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</si>
  <si>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</si>
  <si>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</si>
  <si>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</si>
  <si>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</si>
  <si>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</si>
  <si>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</si>
  <si>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</si>
  <si>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</si>
  <si>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</si>
  <si>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</si>
  <si>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</si>
  <si>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</si>
  <si>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</si>
  <si>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</si>
  <si>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</si>
  <si>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</si>
  <si>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</si>
  <si>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</si>
  <si>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</si>
  <si>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</si>
  <si>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</si>
  <si>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</si>
  <si>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</si>
  <si>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</si>
  <si>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</si>
  <si>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</si>
  <si>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</si>
  <si>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</si>
  <si>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</si>
  <si>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</si>
  <si>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</si>
  <si>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</si>
  <si>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</si>
  <si>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</si>
  <si>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</si>
  <si>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</si>
  <si>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</si>
  <si>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</si>
  <si>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</si>
  <si>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</si>
  <si>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</si>
  <si>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</si>
  <si>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</si>
  <si>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</si>
  <si>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</si>
  <si>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</si>
  <si>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</si>
  <si>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</si>
  <si>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</si>
  <si>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</si>
  <si>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</si>
  <si>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</si>
  <si>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</si>
  <si>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</si>
  <si>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</si>
  <si>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</si>
  <si>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</si>
  <si>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</si>
  <si>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</si>
  <si>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</si>
  <si>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</si>
  <si>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</si>
  <si>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</si>
  <si>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</si>
  <si>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</si>
  <si>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</si>
  <si>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</si>
  <si>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</si>
  <si>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</si>
  <si>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</si>
  <si>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</si>
  <si>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</si>
  <si>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</si>
  <si>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</si>
  <si>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</si>
  <si>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</si>
  <si>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</si>
  <si>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</si>
  <si>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</si>
  <si>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</si>
  <si>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</si>
  <si>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</si>
  <si>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</si>
  <si>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</si>
  <si>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</si>
  <si>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</si>
  <si>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</si>
  <si>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</si>
  <si>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</si>
  <si>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</si>
  <si>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</si>
  <si>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</si>
  <si>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</si>
  <si>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</si>
  <si>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</si>
  <si>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</si>
  <si>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</si>
  <si>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</si>
  <si>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</si>
  <si>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</si>
  <si>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</si>
  <si>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</si>
  <si>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</si>
  <si>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</si>
  <si>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</si>
  <si>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</si>
  <si>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</si>
  <si>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</si>
  <si>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</si>
  <si>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</si>
  <si>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</si>
  <si>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</si>
  <si>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</si>
  <si>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</si>
  <si>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</si>
  <si>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</si>
  <si>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</si>
  <si>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</si>
  <si>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</si>
  <si>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</si>
  <si>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</si>
  <si>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</si>
  <si>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</si>
  <si>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</si>
  <si>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</si>
  <si>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</si>
  <si>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</si>
  <si>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</si>
  <si>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</si>
  <si>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</si>
  <si>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</si>
  <si>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</si>
  <si>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</si>
  <si>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</si>
  <si>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</si>
  <si>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</si>
  <si>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</si>
  <si>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</si>
  <si>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</si>
  <si>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</si>
  <si>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</si>
  <si>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</si>
  <si>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</si>
  <si>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</si>
  <si>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</si>
  <si>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</si>
  <si>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</si>
  <si>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</si>
  <si>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</si>
  <si>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</si>
  <si>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</si>
  <si>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</si>
  <si>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</si>
  <si>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</si>
  <si>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</si>
  <si>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</si>
  <si>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</si>
  <si>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</si>
  <si>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</si>
  <si>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</si>
  <si>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</si>
  <si>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</si>
  <si>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</si>
  <si>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</si>
  <si>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</si>
  <si>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</si>
  <si>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</si>
  <si>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</si>
  <si>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</si>
  <si>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</si>
  <si>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</si>
  <si>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</si>
  <si>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</si>
  <si>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</si>
  <si>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</si>
  <si>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</si>
  <si>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</si>
  <si>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</si>
  <si>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</si>
  <si>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</si>
  <si>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</si>
  <si>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</si>
  <si>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</si>
  <si>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</si>
  <si>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</si>
  <si>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</si>
  <si>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</si>
  <si>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</si>
  <si>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</si>
  <si>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</si>
  <si>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</si>
  <si>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</si>
  <si>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</si>
  <si>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</si>
  <si>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</si>
  <si>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</si>
  <si>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</si>
  <si>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</si>
  <si>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</si>
  <si>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</si>
  <si>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</si>
  <si>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</si>
  <si>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</si>
  <si>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</si>
  <si>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</si>
  <si>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</si>
  <si>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</si>
  <si>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</si>
  <si>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</si>
  <si>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</si>
  <si>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</si>
  <si>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</si>
  <si>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</si>
  <si>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</si>
  <si>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</si>
  <si>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</si>
  <si>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</si>
  <si>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</si>
  <si>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</si>
  <si>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</si>
  <si>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</si>
  <si>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</si>
  <si>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</si>
  <si>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</si>
  <si>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</si>
  <si>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</si>
  <si>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</si>
  <si>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</si>
  <si>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</si>
  <si>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</si>
  <si>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</si>
  <si>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</si>
  <si>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</si>
  <si>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</si>
  <si>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</si>
  <si>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</si>
  <si>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</si>
  <si>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</si>
  <si>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</si>
  <si>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</si>
  <si>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</si>
  <si>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</si>
  <si>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</si>
  <si>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</si>
  <si>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</si>
  <si>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</si>
  <si>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</si>
  <si>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</si>
  <si>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</si>
  <si>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CPR=0.14%;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</si>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</sst>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workbookViewId="0">
      <selection activeCell="I36" sqref="I36"/>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2. HTT Public Sector Assets'!A1" display="Worksheet C: HTT Public Sector Assets" xr:uid="{00000000-0004-0000-0100-00001D000000}"/>
    <hyperlink ref="E26:I26" location="'B2. HTT Public Sector Assets'!A1" display="Worksheet C: HTT Public Sector Assets" xr:uid="{00000000-0004-0000-0100-00001E000000}"/>
    <hyperlink ref="F26:J26" location="'B2. HTT Public Sector Assets'!A1" display="Worksheet C: HTT Public Sector Assets" xr:uid="{00000000-0004-0000-0100-00001F000000}"/>
    <hyperlink ref="G26:K26" location="'B2. HTT Public Sector Assets'!A1" display="Worksheet C: HTT Public Sector Assets" xr:uid="{00000000-0004-0000-0100-000020000000}"/>
    <hyperlink ref="H26:L26" location="'B2. HTT Public Sector Assets'!A1" display="Worksheet C: HTT Public Sector Assets" xr:uid="{00000000-0004-0000-0100-000021000000}"/>
    <hyperlink ref="I26:M26" location="'B2. HTT Public Sector Assets'!A1" display="Worksheet C: HTT Public Sector Assets" xr:uid="{00000000-0004-0000-0100-000022000000}"/>
    <hyperlink ref="J26:N26" location="'B2. HTT Public Sector Assets'!A1" display="Worksheet C: HTT Public Sector Assets" xr:uid="{00000000-0004-0000-0100-000023000000}"/>
    <hyperlink ref="K26:O26" location="'B2. HTT Public Sector Assets'!A1" display="Worksheet C: HTT Public Sector Assets" xr:uid="{00000000-0004-0000-0100-000024000000}"/>
    <hyperlink ref="L26:P26" location="'B2. HTT Public Sector Assets'!A1" display="Worksheet C: HTT Public Sector Assets" xr:uid="{00000000-0004-0000-0100-000025000000}"/>
    <hyperlink ref="M26:Q26" location="'B2. HTT Public Sector Assets'!A1" display="Worksheet C: HTT Public Sector Assets" xr:uid="{00000000-0004-0000-0100-000026000000}"/>
    <hyperlink ref="N26:R26" location="'B2. HTT Public Sector Assets'!A1" display="Worksheet C: HTT Public Sector Assets" xr:uid="{00000000-0004-0000-0100-000027000000}"/>
    <hyperlink ref="O26:S26" location="'B2. HTT Public Sector Assets'!A1" display="Worksheet C: HTT Public Sector Assets" xr:uid="{00000000-0004-0000-0100-000028000000}"/>
    <hyperlink ref="P26:T26" location="'B2. HTT Public Sector Assets'!A1" display="Worksheet C: HTT Public Sector Assets" xr:uid="{00000000-0004-0000-0100-000029000000}"/>
    <hyperlink ref="Q26:U26" location="'B2. HTT Public Sector Assets'!A1" display="Worksheet C: HTT Public Sector Assets" xr:uid="{00000000-0004-0000-0100-00002A000000}"/>
    <hyperlink ref="R26:V26" location="'B2. HTT Public Sector Assets'!A1" display="Worksheet C: HTT Public Sector Assets" xr:uid="{00000000-0004-0000-0100-00002B000000}"/>
    <hyperlink ref="S26:W26" location="'B2. HTT Public Sector Assets'!A1" display="Worksheet C: HTT Public Sector Assets" xr:uid="{00000000-0004-0000-0100-00002C000000}"/>
    <hyperlink ref="T26:X26" location="'B2. HTT Public Sector Assets'!A1" display="Worksheet C: HTT Public Sector Assets" xr:uid="{00000000-0004-0000-0100-00002D000000}"/>
    <hyperlink ref="U26:Y26" location="'B2. HTT Public Sector Assets'!A1" display="Worksheet C: HTT Public Sector Assets" xr:uid="{00000000-0004-0000-0100-00002E000000}"/>
    <hyperlink ref="V26:Z26" location="'B2. HTT Public Sector Assets'!A1" display="Worksheet C: HTT Public Sector Assets" xr:uid="{00000000-0004-0000-0100-00002F000000}"/>
    <hyperlink ref="W26:AA26" location="'B2. HTT Public Sector Assets'!A1" display="Worksheet C: HTT Public Sector Assets" xr:uid="{00000000-0004-0000-0100-000030000000}"/>
    <hyperlink ref="X26:AB26" location="'B2. HTT Public Sector Assets'!A1" display="Worksheet C: HTT Public Sector Assets" xr:uid="{00000000-0004-0000-0100-000031000000}"/>
    <hyperlink ref="Y26:AC26" location="'B2. HTT Public Sector Assets'!A1" display="Worksheet C: HTT Public Sector Assets" xr:uid="{00000000-0004-0000-0100-000032000000}"/>
    <hyperlink ref="Z26:AD26" location="'B2. HTT Public Sector Assets'!A1" display="Worksheet C: HTT Public Sector Assets" xr:uid="{00000000-0004-0000-0100-000033000000}"/>
    <hyperlink ref="AA26:AE26" location="'B2. HTT Public Sector Assets'!A1" display="Worksheet C: HTT Public Sector Assets" xr:uid="{00000000-0004-0000-0100-000034000000}"/>
    <hyperlink ref="AB26:AF26" location="'B2. HTT Public Sector Assets'!A1" display="Worksheet C: HTT Public Sector Assets" xr:uid="{00000000-0004-0000-0100-000035000000}"/>
    <hyperlink ref="AC26:AG26" location="'B2. HTT Public Sector Assets'!A1" display="Worksheet C: HTT Public Sector Assets" xr:uid="{00000000-0004-0000-0100-000036000000}"/>
    <hyperlink ref="AD26:AH26" location="'B2. HTT Public Sector Assets'!A1" display="Worksheet C: HTT Public Sector Assets" xr:uid="{00000000-0004-0000-0100-000037000000}"/>
    <hyperlink ref="AE26:AI26" location="'B2. HTT Public Sector Assets'!A1" display="Worksheet C: HTT Public Sector Assets" xr:uid="{00000000-0004-0000-0100-000038000000}"/>
    <hyperlink ref="AF26:AJ26" location="'B2. HTT Public Sector Assets'!A1" display="Worksheet C: HTT Public Sector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abSelected="1" zoomScaleNormal="100" workbookViewId="0">
      <selection activeCell="C6" sqref="C6"/>
    </sheetView>
  </sheetViews>
  <sheetFormatPr baseColWidth="10" defaultColWidth="9.140625" defaultRowHeight="15" outlineLevelRow="1" x14ac:dyDescent="0.25"/>
  <cols>
    <col min="1" max="1" width="13.28515625" customWidth="1"/>
    <col min="2" max="2" width="60.7109375" customWidth="1"/>
    <col min="3" max="3" width="42.85546875" bestFit="1" customWidth="1"/>
    <col min="4" max="4" width="26.7109375" bestFit="1" customWidth="1"/>
    <col min="5" max="5" width="6.7109375" customWidth="1"/>
    <col min="6" max="6" width="23.7109375" bestFit="1" customWidth="1"/>
    <col min="7" max="7" width="39.71093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16892.582241109976</v>
      </c>
      <c r="D38" s="26"/>
      <c r="E38" s="26"/>
      <c r="F38" s="40"/>
      <c r="G38" s="20"/>
    </row>
    <row r="39" spans="1:7" x14ac:dyDescent="0.25">
      <c r="A39" s="26" t="s">
        <v>64</v>
      </c>
      <c r="B39" s="40" t="s">
        <v>65</v>
      </c>
      <c r="C39" s="47">
        <v>12650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0.26038199534466216</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16574.336228388114</v>
      </c>
      <c r="D54" s="26"/>
      <c r="E54" s="52"/>
      <c r="F54" s="53">
        <f>C54/C$58</f>
        <v>0.98116060598791255</v>
      </c>
      <c r="G54" s="54"/>
    </row>
    <row r="55" spans="1:7" x14ac:dyDescent="0.25">
      <c r="A55" s="26" t="s">
        <v>95</v>
      </c>
      <c r="B55" s="40" t="s">
        <v>96</v>
      </c>
      <c r="C55" s="47"/>
      <c r="D55" s="26"/>
      <c r="E55" s="52"/>
      <c r="F55" s="53"/>
      <c r="G55" s="54"/>
    </row>
    <row r="56" spans="1:7" x14ac:dyDescent="0.25">
      <c r="A56" s="26" t="s">
        <v>97</v>
      </c>
      <c r="B56" s="40" t="s">
        <v>98</v>
      </c>
      <c r="C56" s="47">
        <f>C179</f>
        <v>318.24601272186027</v>
      </c>
      <c r="D56" s="26"/>
      <c r="E56" s="52"/>
      <c r="F56" s="53">
        <f>C56/C$58</f>
        <v>1.8839394012087344E-2</v>
      </c>
      <c r="G56" s="54"/>
    </row>
    <row r="57" spans="1:7" x14ac:dyDescent="0.25">
      <c r="A57" s="26" t="s">
        <v>99</v>
      </c>
      <c r="B57" s="26" t="s">
        <v>100</v>
      </c>
      <c r="C57" s="47"/>
      <c r="D57" s="26"/>
      <c r="E57" s="52"/>
      <c r="F57" s="53"/>
      <c r="G57" s="54"/>
    </row>
    <row r="58" spans="1:7" x14ac:dyDescent="0.25">
      <c r="A58" s="26" t="s">
        <v>101</v>
      </c>
      <c r="B58" s="55" t="s">
        <v>102</v>
      </c>
      <c r="C58" s="56">
        <f>C54+C56</f>
        <v>16892.582241109976</v>
      </c>
      <c r="D58" s="52"/>
      <c r="E58" s="52"/>
      <c r="F58" s="57">
        <f>F54+F56</f>
        <v>0.99999999999999989</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ht="30" collapsed="1" x14ac:dyDescent="0.25">
      <c r="A65" s="42"/>
      <c r="B65" s="43" t="s">
        <v>110</v>
      </c>
      <c r="C65" s="49" t="s">
        <v>111</v>
      </c>
      <c r="D65" s="49" t="s">
        <v>112</v>
      </c>
      <c r="E65" s="44"/>
      <c r="F65" s="45" t="s">
        <v>113</v>
      </c>
      <c r="G65" s="61" t="s">
        <v>114</v>
      </c>
    </row>
    <row r="66" spans="1:7" x14ac:dyDescent="0.25">
      <c r="A66" s="26" t="s">
        <v>115</v>
      </c>
      <c r="B66" s="40" t="s">
        <v>116</v>
      </c>
      <c r="C66" s="62">
        <v>6.0651387879692074</v>
      </c>
      <c r="D66" s="62">
        <v>6.0240545598808</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1859.7899309282066</v>
      </c>
      <c r="D70" s="47">
        <v>1880.3902652010045</v>
      </c>
      <c r="E70" s="65"/>
      <c r="F70" s="53">
        <f>C70/C$77</f>
        <v>0.11220916200539874</v>
      </c>
      <c r="G70" s="53">
        <f>D70/D$77</f>
        <v>0.11345206917859117</v>
      </c>
    </row>
    <row r="71" spans="1:7" x14ac:dyDescent="0.25">
      <c r="A71" s="26" t="s">
        <v>121</v>
      </c>
      <c r="B71" s="65" t="s">
        <v>122</v>
      </c>
      <c r="C71" s="47">
        <v>1806.9269917445977</v>
      </c>
      <c r="D71" s="47">
        <v>1822.4426315494325</v>
      </c>
      <c r="E71" s="65"/>
      <c r="F71" s="53">
        <f t="shared" ref="F71:F76" si="0">C71/C$77</f>
        <v>0.10901971248301388</v>
      </c>
      <c r="G71" s="53">
        <f t="shared" ref="G71:G76" si="1">D71/D$77</f>
        <v>0.10995583806984788</v>
      </c>
    </row>
    <row r="72" spans="1:7" x14ac:dyDescent="0.25">
      <c r="A72" s="26" t="s">
        <v>123</v>
      </c>
      <c r="B72" s="65" t="s">
        <v>124</v>
      </c>
      <c r="C72" s="47">
        <v>1723.0235950703388</v>
      </c>
      <c r="D72" s="47">
        <v>1733.8170967424523</v>
      </c>
      <c r="E72" s="65"/>
      <c r="F72" s="53">
        <f t="shared" si="0"/>
        <v>0.10395745804574724</v>
      </c>
      <c r="G72" s="53">
        <f t="shared" si="1"/>
        <v>0.10460867663640133</v>
      </c>
    </row>
    <row r="73" spans="1:7" x14ac:dyDescent="0.25">
      <c r="A73" s="26" t="s">
        <v>125</v>
      </c>
      <c r="B73" s="65" t="s">
        <v>126</v>
      </c>
      <c r="C73" s="47">
        <v>1565.9230747490897</v>
      </c>
      <c r="D73" s="47">
        <v>1572.7650337895013</v>
      </c>
      <c r="E73" s="65"/>
      <c r="F73" s="53">
        <f t="shared" si="0"/>
        <v>9.4478904880841444E-2</v>
      </c>
      <c r="G73" s="53">
        <f t="shared" si="1"/>
        <v>9.4891709831353616E-2</v>
      </c>
    </row>
    <row r="74" spans="1:7" x14ac:dyDescent="0.25">
      <c r="A74" s="26" t="s">
        <v>127</v>
      </c>
      <c r="B74" s="65" t="s">
        <v>128</v>
      </c>
      <c r="C74" s="47">
        <v>1432.596391414753</v>
      </c>
      <c r="D74" s="47">
        <v>1435.9871154190889</v>
      </c>
      <c r="E74" s="65"/>
      <c r="F74" s="53">
        <f t="shared" si="0"/>
        <v>8.6434730019415873E-2</v>
      </c>
      <c r="G74" s="53">
        <f t="shared" si="1"/>
        <v>8.6639307048676506E-2</v>
      </c>
    </row>
    <row r="75" spans="1:7" x14ac:dyDescent="0.25">
      <c r="A75" s="26" t="s">
        <v>129</v>
      </c>
      <c r="B75" s="65" t="s">
        <v>130</v>
      </c>
      <c r="C75" s="47">
        <v>5035.2142338567992</v>
      </c>
      <c r="D75" s="47">
        <v>5021.9069686405237</v>
      </c>
      <c r="E75" s="65"/>
      <c r="F75" s="53">
        <f t="shared" si="0"/>
        <v>0.30379623004881073</v>
      </c>
      <c r="G75" s="53">
        <f t="shared" si="1"/>
        <v>0.30299334524248389</v>
      </c>
    </row>
    <row r="76" spans="1:7" x14ac:dyDescent="0.25">
      <c r="A76" s="26" t="s">
        <v>131</v>
      </c>
      <c r="B76" s="65" t="s">
        <v>132</v>
      </c>
      <c r="C76" s="47">
        <v>3150.8401937343283</v>
      </c>
      <c r="D76" s="47">
        <v>3107.0053001561096</v>
      </c>
      <c r="E76" s="65"/>
      <c r="F76" s="53">
        <f t="shared" si="0"/>
        <v>0.1901038025167722</v>
      </c>
      <c r="G76" s="53">
        <f t="shared" si="1"/>
        <v>0.18745905399264567</v>
      </c>
    </row>
    <row r="77" spans="1:7" x14ac:dyDescent="0.25">
      <c r="A77" s="26" t="s">
        <v>133</v>
      </c>
      <c r="B77" s="66" t="s">
        <v>102</v>
      </c>
      <c r="C77" s="56">
        <f>SUM(C70:C76)</f>
        <v>16574.314411498111</v>
      </c>
      <c r="D77" s="56">
        <f>SUM(D70:D76)</f>
        <v>16574.314411498111</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4.7633399209486171</v>
      </c>
      <c r="D89" s="62">
        <v>5.7159090909090908</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2500</v>
      </c>
      <c r="D93" s="47">
        <v>0</v>
      </c>
      <c r="E93" s="65"/>
      <c r="F93" s="53">
        <f>C93/C$100</f>
        <v>0.19762845849802371</v>
      </c>
      <c r="G93" s="53">
        <f>D93/D$100</f>
        <v>0</v>
      </c>
    </row>
    <row r="94" spans="1:7" x14ac:dyDescent="0.25">
      <c r="A94" s="26" t="s">
        <v>159</v>
      </c>
      <c r="B94" s="65" t="s">
        <v>122</v>
      </c>
      <c r="C94" s="47">
        <v>1000</v>
      </c>
      <c r="D94" s="47">
        <v>2500</v>
      </c>
      <c r="E94" s="65"/>
      <c r="F94" s="53">
        <f t="shared" ref="F94:F99" si="2">C94/C$100</f>
        <v>7.9051383399209488E-2</v>
      </c>
      <c r="G94" s="53">
        <f t="shared" ref="G94:G99" si="3">D94/D$100</f>
        <v>0.19762845849802371</v>
      </c>
    </row>
    <row r="95" spans="1:7" x14ac:dyDescent="0.25">
      <c r="A95" s="26" t="s">
        <v>160</v>
      </c>
      <c r="B95" s="65" t="s">
        <v>124</v>
      </c>
      <c r="C95" s="47">
        <v>1000</v>
      </c>
      <c r="D95" s="47">
        <v>1000</v>
      </c>
      <c r="E95" s="65"/>
      <c r="F95" s="53">
        <f t="shared" si="2"/>
        <v>7.9051383399209488E-2</v>
      </c>
      <c r="G95" s="53">
        <f t="shared" si="3"/>
        <v>7.9051383399209488E-2</v>
      </c>
    </row>
    <row r="96" spans="1:7" x14ac:dyDescent="0.25">
      <c r="A96" s="26" t="s">
        <v>161</v>
      </c>
      <c r="B96" s="65" t="s">
        <v>126</v>
      </c>
      <c r="C96" s="47">
        <v>1000</v>
      </c>
      <c r="D96" s="47">
        <v>1000</v>
      </c>
      <c r="E96" s="65"/>
      <c r="F96" s="53">
        <f t="shared" si="2"/>
        <v>7.9051383399209488E-2</v>
      </c>
      <c r="G96" s="53">
        <f t="shared" si="3"/>
        <v>7.9051383399209488E-2</v>
      </c>
    </row>
    <row r="97" spans="1:7" x14ac:dyDescent="0.25">
      <c r="A97" s="26" t="s">
        <v>162</v>
      </c>
      <c r="B97" s="65" t="s">
        <v>128</v>
      </c>
      <c r="C97" s="47">
        <v>2100</v>
      </c>
      <c r="D97" s="47">
        <v>1300</v>
      </c>
      <c r="E97" s="65"/>
      <c r="F97" s="53">
        <f t="shared" si="2"/>
        <v>0.16600790513833993</v>
      </c>
      <c r="G97" s="53">
        <f t="shared" si="3"/>
        <v>0.10276679841897234</v>
      </c>
    </row>
    <row r="98" spans="1:7" x14ac:dyDescent="0.25">
      <c r="A98" s="26" t="s">
        <v>163</v>
      </c>
      <c r="B98" s="65" t="s">
        <v>130</v>
      </c>
      <c r="C98" s="47">
        <v>3300</v>
      </c>
      <c r="D98" s="47">
        <v>4600</v>
      </c>
      <c r="E98" s="65"/>
      <c r="F98" s="53">
        <f t="shared" si="2"/>
        <v>0.2608695652173913</v>
      </c>
      <c r="G98" s="53">
        <f t="shared" si="3"/>
        <v>0.36363636363636365</v>
      </c>
    </row>
    <row r="99" spans="1:7" x14ac:dyDescent="0.25">
      <c r="A99" s="26" t="s">
        <v>164</v>
      </c>
      <c r="B99" s="65" t="s">
        <v>132</v>
      </c>
      <c r="C99" s="47">
        <v>1750</v>
      </c>
      <c r="D99" s="47">
        <v>2250</v>
      </c>
      <c r="E99" s="65"/>
      <c r="F99" s="53">
        <f t="shared" si="2"/>
        <v>0.13833992094861661</v>
      </c>
      <c r="G99" s="53">
        <f t="shared" si="3"/>
        <v>0.17786561264822134</v>
      </c>
    </row>
    <row r="100" spans="1:7" x14ac:dyDescent="0.25">
      <c r="A100" s="26" t="s">
        <v>165</v>
      </c>
      <c r="B100" s="66" t="s">
        <v>102</v>
      </c>
      <c r="C100" s="56">
        <f>SUM(C93:C99)</f>
        <v>12650</v>
      </c>
      <c r="D100" s="56">
        <f>SUM(D93:D99)</f>
        <v>12650</v>
      </c>
      <c r="E100" s="40"/>
      <c r="F100" s="57">
        <f>SUM(F93:F99)</f>
        <v>0.99999999999999989</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ht="30" collapsed="1" x14ac:dyDescent="0.25">
      <c r="A111" s="42"/>
      <c r="B111" s="71" t="s">
        <v>176</v>
      </c>
      <c r="C111" s="45" t="s">
        <v>177</v>
      </c>
      <c r="D111" s="45" t="s">
        <v>178</v>
      </c>
      <c r="E111" s="44"/>
      <c r="F111" s="45" t="s">
        <v>179</v>
      </c>
      <c r="G111" s="45" t="s">
        <v>180</v>
      </c>
    </row>
    <row r="112" spans="1:7" x14ac:dyDescent="0.25">
      <c r="A112" s="26" t="s">
        <v>181</v>
      </c>
      <c r="B112" s="40" t="s">
        <v>15</v>
      </c>
      <c r="C112" s="47">
        <v>14825.990016529213</v>
      </c>
      <c r="D112" s="47">
        <f>C112</f>
        <v>14825.990016529213</v>
      </c>
      <c r="E112" s="54"/>
      <c r="F112" s="53">
        <f>C112/C$130</f>
        <v>0.89451603538086411</v>
      </c>
      <c r="G112" s="53">
        <f>D112/D$130</f>
        <v>0.89451603538086411</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1748.3243949689027</v>
      </c>
      <c r="D128" s="47">
        <f>C128</f>
        <v>1748.3243949689027</v>
      </c>
      <c r="E128" s="40"/>
      <c r="F128" s="53">
        <f>C128/C$130</f>
        <v>0.10548396461913598</v>
      </c>
      <c r="G128" s="53">
        <f>D128/D$130</f>
        <v>0.10548396461913598</v>
      </c>
    </row>
    <row r="129" spans="1:7" x14ac:dyDescent="0.25">
      <c r="A129" s="26" t="s">
        <v>214</v>
      </c>
      <c r="B129" s="40" t="s">
        <v>100</v>
      </c>
      <c r="C129" s="47"/>
      <c r="D129" s="47"/>
      <c r="E129" s="40"/>
      <c r="F129" s="53"/>
      <c r="G129" s="53"/>
    </row>
    <row r="130" spans="1:7" x14ac:dyDescent="0.25">
      <c r="A130" s="26" t="s">
        <v>215</v>
      </c>
      <c r="B130" s="66" t="s">
        <v>102</v>
      </c>
      <c r="C130" s="47">
        <f>C112+C128</f>
        <v>16574.314411498115</v>
      </c>
      <c r="D130" s="47">
        <f>D112+D128</f>
        <v>16574.314411498115</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ht="30" collapsed="1" x14ac:dyDescent="0.25">
      <c r="A137" s="42"/>
      <c r="B137" s="43" t="s">
        <v>222</v>
      </c>
      <c r="C137" s="45" t="s">
        <v>177</v>
      </c>
      <c r="D137" s="45" t="s">
        <v>178</v>
      </c>
      <c r="E137" s="44"/>
      <c r="F137" s="45" t="s">
        <v>179</v>
      </c>
      <c r="G137" s="45" t="s">
        <v>180</v>
      </c>
    </row>
    <row r="138" spans="1:7" x14ac:dyDescent="0.25">
      <c r="A138" s="26" t="s">
        <v>223</v>
      </c>
      <c r="B138" s="40" t="s">
        <v>15</v>
      </c>
      <c r="C138" s="47">
        <v>12650</v>
      </c>
      <c r="D138" s="47">
        <f>C138</f>
        <v>12650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12650</v>
      </c>
      <c r="D156" s="47">
        <f>D138+D154</f>
        <v>12650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ht="30" collapsed="1" x14ac:dyDescent="0.25">
      <c r="A163" s="42"/>
      <c r="B163" s="43" t="s">
        <v>248</v>
      </c>
      <c r="C163" s="49" t="s">
        <v>177</v>
      </c>
      <c r="D163" s="49" t="s">
        <v>178</v>
      </c>
      <c r="E163" s="44"/>
      <c r="F163" s="49" t="s">
        <v>179</v>
      </c>
      <c r="G163" s="49" t="s">
        <v>180</v>
      </c>
    </row>
    <row r="164" spans="1:7" x14ac:dyDescent="0.25">
      <c r="A164" s="26" t="s">
        <v>249</v>
      </c>
      <c r="B164" s="20" t="s">
        <v>250</v>
      </c>
      <c r="C164" s="47">
        <v>650</v>
      </c>
      <c r="D164" s="47">
        <v>500</v>
      </c>
      <c r="E164" s="72"/>
      <c r="F164" s="53">
        <f>C164/C$167</f>
        <v>5.1383399209486168E-2</v>
      </c>
      <c r="G164" s="53">
        <f>D164/D$167</f>
        <v>3.9525691699604744E-2</v>
      </c>
    </row>
    <row r="165" spans="1:7" x14ac:dyDescent="0.25">
      <c r="A165" s="26" t="s">
        <v>251</v>
      </c>
      <c r="B165" s="20" t="s">
        <v>252</v>
      </c>
      <c r="C165" s="47">
        <v>11850</v>
      </c>
      <c r="D165" s="47">
        <v>12000</v>
      </c>
      <c r="E165" s="72"/>
      <c r="F165" s="53">
        <f t="shared" ref="F165:F166" si="4">C165/C$167</f>
        <v>0.93675889328063244</v>
      </c>
      <c r="G165" s="53">
        <f t="shared" ref="G165:G166" si="5">D165/D$167</f>
        <v>0.9486166007905138</v>
      </c>
    </row>
    <row r="166" spans="1:7" x14ac:dyDescent="0.25">
      <c r="A166" s="26" t="s">
        <v>253</v>
      </c>
      <c r="B166" s="20" t="s">
        <v>100</v>
      </c>
      <c r="C166" s="47">
        <v>150</v>
      </c>
      <c r="D166" s="47">
        <v>150</v>
      </c>
      <c r="E166" s="72"/>
      <c r="F166" s="53">
        <f t="shared" si="4"/>
        <v>1.1857707509881422E-2</v>
      </c>
      <c r="G166" s="53">
        <f t="shared" si="5"/>
        <v>1.1857707509881422E-2</v>
      </c>
    </row>
    <row r="167" spans="1:7" x14ac:dyDescent="0.25">
      <c r="A167" s="26" t="s">
        <v>254</v>
      </c>
      <c r="B167" s="73" t="s">
        <v>102</v>
      </c>
      <c r="C167" s="74">
        <f>SUM(C164:C166)</f>
        <v>12650</v>
      </c>
      <c r="D167" s="47">
        <f>SUM(D164:D166)</f>
        <v>12650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18.246012721860293</v>
      </c>
      <c r="D174" s="37"/>
      <c r="E174" s="29"/>
      <c r="F174" s="53">
        <f>C174/C$179</f>
        <v>5.7333044225150717E-2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300</v>
      </c>
      <c r="D177" s="26"/>
      <c r="E177" s="60"/>
      <c r="F177" s="53">
        <f>C177/C$179</f>
        <v>0.94266695577484938</v>
      </c>
      <c r="G177" s="54"/>
    </row>
    <row r="178" spans="1:7" x14ac:dyDescent="0.25">
      <c r="A178" s="26" t="s">
        <v>270</v>
      </c>
      <c r="B178" s="40" t="s">
        <v>100</v>
      </c>
      <c r="C178" s="47"/>
      <c r="D178" s="26"/>
      <c r="E178" s="60"/>
      <c r="F178" s="53"/>
      <c r="G178" s="54"/>
    </row>
    <row r="179" spans="1:7" x14ac:dyDescent="0.25">
      <c r="A179" s="26" t="s">
        <v>271</v>
      </c>
      <c r="B179" s="66" t="s">
        <v>102</v>
      </c>
      <c r="C179" s="56">
        <f>C174+C177</f>
        <v>318.24601272186027</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318.24601272186027</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318.24601272186027</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318.24601272186027</v>
      </c>
      <c r="D207" s="26"/>
      <c r="E207" s="60"/>
      <c r="F207" s="53">
        <f>F193</f>
        <v>1</v>
      </c>
      <c r="G207" s="60"/>
    </row>
    <row r="208" spans="1:7" x14ac:dyDescent="0.25">
      <c r="A208" s="26" t="s">
        <v>322</v>
      </c>
      <c r="B208" s="66" t="s">
        <v>102</v>
      </c>
      <c r="C208" s="56">
        <f>C207</f>
        <v>318.24601272186027</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318.24601272186027</v>
      </c>
      <c r="D217" s="26"/>
      <c r="E217" s="72"/>
      <c r="F217" s="53">
        <f>C217/C$58</f>
        <v>1.8839394012087344E-2</v>
      </c>
      <c r="G217" s="53">
        <f>C217/C$39</f>
        <v>2.5157787566945474E-2</v>
      </c>
    </row>
    <row r="218" spans="1:7" x14ac:dyDescent="0.25">
      <c r="A218" s="26" t="s">
        <v>334</v>
      </c>
      <c r="B218" s="65" t="s">
        <v>335</v>
      </c>
      <c r="C218" s="47">
        <v>716.32694709999998</v>
      </c>
      <c r="D218" s="26"/>
      <c r="E218" s="72"/>
      <c r="F218" s="53">
        <f>C218/C$58</f>
        <v>4.2404822239476135E-2</v>
      </c>
      <c r="G218" s="53">
        <f>C218/C$39</f>
        <v>5.6626636134387349E-2</v>
      </c>
    </row>
    <row r="219" spans="1:7" x14ac:dyDescent="0.25">
      <c r="A219" s="26" t="s">
        <v>336</v>
      </c>
      <c r="B219" s="65" t="s">
        <v>100</v>
      </c>
      <c r="C219" s="47"/>
      <c r="D219" s="26"/>
      <c r="E219" s="72"/>
      <c r="F219" s="53"/>
      <c r="G219" s="53"/>
    </row>
    <row r="220" spans="1:7" x14ac:dyDescent="0.25">
      <c r="A220" s="26" t="s">
        <v>337</v>
      </c>
      <c r="B220" s="66" t="s">
        <v>102</v>
      </c>
      <c r="C220" s="47">
        <f>C217+C218</f>
        <v>1034.5729598218602</v>
      </c>
      <c r="D220" s="26"/>
      <c r="E220" s="72"/>
      <c r="F220" s="50">
        <f>F217+F218</f>
        <v>6.1244216251563482E-2</v>
      </c>
      <c r="G220" s="50">
        <f>G217+G218</f>
        <v>8.178442370133282E-2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300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ht="30"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318.24601272186027</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row r="366" spans="1:7" collapsed="1" x14ac:dyDescent="0.25"/>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90" zoomScaleNormal="90" workbookViewId="0">
      <selection activeCell="C173" sqref="C173:C174"/>
    </sheetView>
  </sheetViews>
  <sheetFormatPr baseColWidth="10" defaultColWidth="9.140625" defaultRowHeight="15" outlineLevelRow="1" x14ac:dyDescent="0.25"/>
  <cols>
    <col min="1" max="1" width="12.140625" customWidth="1"/>
    <col min="2" max="2" width="60.7109375" customWidth="1"/>
    <col min="3" max="3" width="19.85546875" bestFit="1" customWidth="1"/>
    <col min="4" max="4" width="19.5703125" bestFit="1" customWidth="1"/>
    <col min="5" max="5" width="6.7109375" customWidth="1"/>
    <col min="6" max="6" width="19.85546875" bestFit="1" customWidth="1"/>
    <col min="7" max="7" width="17.285156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1346</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ht="30" collapsed="1" x14ac:dyDescent="0.25">
      <c r="A18" s="42"/>
      <c r="B18" s="42" t="s">
        <v>546</v>
      </c>
      <c r="C18" s="42" t="s">
        <v>547</v>
      </c>
      <c r="D18" s="42" t="s">
        <v>548</v>
      </c>
      <c r="E18" s="42"/>
      <c r="F18" s="42" t="s">
        <v>549</v>
      </c>
      <c r="G18" s="42" t="s">
        <v>550</v>
      </c>
    </row>
    <row r="19" spans="1:7" x14ac:dyDescent="0.25">
      <c r="A19" s="26" t="s">
        <v>551</v>
      </c>
      <c r="B19" s="26" t="s">
        <v>552</v>
      </c>
      <c r="C19" s="47">
        <f>C37/D37*1000</f>
        <v>12313.755134842579</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62.948267459999997</v>
      </c>
      <c r="D22" s="84">
        <v>307</v>
      </c>
      <c r="E22" s="40"/>
      <c r="F22" s="53">
        <f>C22/C$37</f>
        <v>3.7979409523166067E-3</v>
      </c>
      <c r="G22" s="53">
        <f>D22/D$37</f>
        <v>0.22808320950965824</v>
      </c>
    </row>
    <row r="23" spans="1:7" x14ac:dyDescent="0.25">
      <c r="A23" s="26" t="s">
        <v>556</v>
      </c>
      <c r="B23" s="90" t="s">
        <v>557</v>
      </c>
      <c r="C23" s="47">
        <v>129.96856621000001</v>
      </c>
      <c r="D23" s="84">
        <v>175</v>
      </c>
      <c r="E23" s="40"/>
      <c r="F23" s="53">
        <f t="shared" ref="F23:G28" si="0">C23/C$37</f>
        <v>7.8415651461177065E-3</v>
      </c>
      <c r="G23" s="53">
        <f t="shared" si="0"/>
        <v>0.13001485884101041</v>
      </c>
    </row>
    <row r="24" spans="1:7" x14ac:dyDescent="0.25">
      <c r="A24" s="26" t="s">
        <v>558</v>
      </c>
      <c r="B24" s="90" t="s">
        <v>559</v>
      </c>
      <c r="C24" s="47">
        <v>1173.2872662835</v>
      </c>
      <c r="D24" s="84">
        <v>487</v>
      </c>
      <c r="E24" s="26"/>
      <c r="F24" s="53">
        <f t="shared" si="0"/>
        <v>7.0789490120300516E-2</v>
      </c>
      <c r="G24" s="53">
        <f t="shared" si="0"/>
        <v>0.36181277860326894</v>
      </c>
    </row>
    <row r="25" spans="1:7" x14ac:dyDescent="0.25">
      <c r="A25" s="26" t="s">
        <v>560</v>
      </c>
      <c r="B25" s="90" t="s">
        <v>561</v>
      </c>
      <c r="C25" s="47">
        <v>961.06001852999998</v>
      </c>
      <c r="D25" s="84">
        <v>136</v>
      </c>
      <c r="E25" s="51"/>
      <c r="F25" s="53">
        <f t="shared" si="0"/>
        <v>5.7984903306967747E-2</v>
      </c>
      <c r="G25" s="53">
        <f t="shared" si="0"/>
        <v>0.10104011887072809</v>
      </c>
    </row>
    <row r="26" spans="1:7" x14ac:dyDescent="0.25">
      <c r="A26" s="26" t="s">
        <v>562</v>
      </c>
      <c r="B26" s="90" t="s">
        <v>563</v>
      </c>
      <c r="C26" s="47">
        <v>3954.1908858529359</v>
      </c>
      <c r="D26" s="84">
        <v>186</v>
      </c>
      <c r="E26" s="51"/>
      <c r="F26" s="53">
        <f t="shared" si="0"/>
        <v>0.23857342075698723</v>
      </c>
      <c r="G26" s="53">
        <f t="shared" si="0"/>
        <v>0.13818722139673106</v>
      </c>
    </row>
    <row r="27" spans="1:7" x14ac:dyDescent="0.25">
      <c r="A27" s="26" t="s">
        <v>564</v>
      </c>
      <c r="B27" s="90" t="s">
        <v>565</v>
      </c>
      <c r="C27" s="47">
        <v>2039.0641289453858</v>
      </c>
      <c r="D27" s="84">
        <v>28</v>
      </c>
      <c r="E27" s="51"/>
      <c r="F27" s="53">
        <f t="shared" si="0"/>
        <v>0.12302554895005638</v>
      </c>
      <c r="G27" s="53">
        <f t="shared" si="0"/>
        <v>2.0802377414561663E-2</v>
      </c>
    </row>
    <row r="28" spans="1:7" x14ac:dyDescent="0.25">
      <c r="A28" s="26" t="s">
        <v>566</v>
      </c>
      <c r="B28" s="90" t="s">
        <v>567</v>
      </c>
      <c r="C28" s="47">
        <v>8253.795278216292</v>
      </c>
      <c r="D28" s="84">
        <v>27</v>
      </c>
      <c r="E28" s="51"/>
      <c r="F28" s="53">
        <f t="shared" si="0"/>
        <v>0.49798713076725398</v>
      </c>
      <c r="G28" s="53">
        <f t="shared" si="0"/>
        <v>2.0059435364041606E-2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16574.314411498111</v>
      </c>
      <c r="D37" s="52">
        <f>SUM(D22:D28)</f>
        <v>1346</v>
      </c>
      <c r="E37" s="51"/>
      <c r="F37" s="57">
        <f>SUM(F22:F28)</f>
        <v>1</v>
      </c>
      <c r="G37" s="57">
        <f>SUM(G22:G28)</f>
        <v>1</v>
      </c>
    </row>
    <row r="38" spans="1:7" ht="30" x14ac:dyDescent="0.25">
      <c r="A38" s="42"/>
      <c r="B38" s="43" t="s">
        <v>577</v>
      </c>
      <c r="C38" s="42" t="s">
        <v>61</v>
      </c>
      <c r="D38" s="42"/>
      <c r="E38" s="44"/>
      <c r="F38" s="42" t="s">
        <v>549</v>
      </c>
      <c r="G38" s="42"/>
    </row>
    <row r="39" spans="1:7" x14ac:dyDescent="0.25">
      <c r="A39" s="26" t="s">
        <v>578</v>
      </c>
      <c r="B39" s="40" t="s">
        <v>579</v>
      </c>
      <c r="C39" s="47">
        <f>C42-C40</f>
        <v>16519.889284428111</v>
      </c>
      <c r="D39" s="26"/>
      <c r="E39" s="86"/>
      <c r="F39" s="53">
        <f>C39/C$42</f>
        <v>0.99671629693278629</v>
      </c>
      <c r="G39" s="52"/>
    </row>
    <row r="40" spans="1:7" x14ac:dyDescent="0.25">
      <c r="A40" s="26" t="s">
        <v>580</v>
      </c>
      <c r="B40" s="40" t="s">
        <v>581</v>
      </c>
      <c r="C40" s="47">
        <v>54.425127070000002</v>
      </c>
      <c r="D40" s="26"/>
      <c r="E40" s="86"/>
      <c r="F40" s="53">
        <f t="shared" ref="F40:F41" si="1">C40/C$42</f>
        <v>3.283703067213665E-3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16574.314411498111</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ht="30" collapsed="1" x14ac:dyDescent="0.25">
      <c r="A48" s="42"/>
      <c r="B48" s="43" t="s">
        <v>589</v>
      </c>
      <c r="C48" s="42" t="s">
        <v>549</v>
      </c>
      <c r="D48" s="42"/>
      <c r="E48" s="44"/>
      <c r="F48" s="45"/>
      <c r="G48" s="45"/>
    </row>
    <row r="49" spans="1:7" x14ac:dyDescent="0.25">
      <c r="A49" s="26" t="s">
        <v>590</v>
      </c>
      <c r="B49" s="87" t="s">
        <v>591</v>
      </c>
      <c r="C49" s="373">
        <f>SUM(C50:C76)</f>
        <v>0.85703600421654957</v>
      </c>
      <c r="D49" s="26"/>
      <c r="E49" s="26"/>
      <c r="F49" s="26"/>
      <c r="G49" s="26"/>
    </row>
    <row r="50" spans="1:7" x14ac:dyDescent="0.25">
      <c r="A50" s="26" t="s">
        <v>592</v>
      </c>
      <c r="B50" s="26" t="s">
        <v>593</v>
      </c>
      <c r="C50" s="50">
        <v>9.2949523328775263E-4</v>
      </c>
      <c r="D50" s="26"/>
      <c r="E50" s="26"/>
      <c r="F50" s="26"/>
      <c r="G50" s="26"/>
    </row>
    <row r="51" spans="1:7" x14ac:dyDescent="0.25">
      <c r="A51" s="26" t="s">
        <v>594</v>
      </c>
      <c r="B51" s="26" t="s">
        <v>595</v>
      </c>
      <c r="C51" s="50">
        <v>9.7193700009060753E-3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4.4781447626613341E-3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2.7933135806137576E-4</v>
      </c>
      <c r="D58" s="26"/>
      <c r="E58" s="26"/>
      <c r="F58" s="26"/>
      <c r="G58" s="26"/>
    </row>
    <row r="59" spans="1:7" x14ac:dyDescent="0.25">
      <c r="A59" s="26" t="s">
        <v>610</v>
      </c>
      <c r="B59" s="26" t="s">
        <v>2</v>
      </c>
      <c r="C59" s="50">
        <v>0.81667153897764178</v>
      </c>
      <c r="D59" s="26"/>
      <c r="E59" s="26"/>
      <c r="F59" s="26"/>
      <c r="G59" s="26"/>
    </row>
    <row r="60" spans="1:7" x14ac:dyDescent="0.25">
      <c r="A60" s="26" t="s">
        <v>611</v>
      </c>
      <c r="B60" s="26" t="s">
        <v>612</v>
      </c>
      <c r="C60" s="50">
        <v>1.911867753852485E-2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5.8394463454663923E-3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0.14296399578345054</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5.3050602856669543E-2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4.130213166758262E-2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2.1016208360229564E-3</v>
      </c>
      <c r="D91" s="26"/>
      <c r="E91" s="26"/>
      <c r="F91" s="26"/>
      <c r="G91" s="26"/>
    </row>
    <row r="92" spans="1:7" x14ac:dyDescent="0.25">
      <c r="A92" s="26" t="s">
        <v>664</v>
      </c>
      <c r="B92" s="40" t="s">
        <v>100</v>
      </c>
      <c r="C92" s="373">
        <f>SUM(C93:C102)</f>
        <v>4.650964042317543E-2</v>
      </c>
      <c r="D92" s="26"/>
      <c r="E92" s="26"/>
      <c r="F92" s="26"/>
      <c r="G92" s="26"/>
    </row>
    <row r="93" spans="1:7" outlineLevel="1" x14ac:dyDescent="0.25">
      <c r="A93" s="26" t="s">
        <v>665</v>
      </c>
      <c r="B93" s="58" t="s">
        <v>666</v>
      </c>
      <c r="C93" s="50">
        <v>2.5681509110515179E-2</v>
      </c>
      <c r="D93" s="26"/>
      <c r="E93" s="26"/>
      <c r="F93" s="26"/>
      <c r="G93" s="26"/>
    </row>
    <row r="94" spans="1:7" outlineLevel="1" x14ac:dyDescent="0.25">
      <c r="A94" s="26" t="s">
        <v>667</v>
      </c>
      <c r="B94" s="58" t="s">
        <v>668</v>
      </c>
      <c r="C94" s="50">
        <v>2.0828131312660255E-2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ht="30" x14ac:dyDescent="0.25">
      <c r="A103" s="42"/>
      <c r="B103" s="88" t="s">
        <v>677</v>
      </c>
      <c r="C103" s="89" t="s">
        <v>549</v>
      </c>
      <c r="D103" s="42"/>
      <c r="E103" s="44"/>
      <c r="F103" s="42"/>
      <c r="G103" s="45"/>
    </row>
    <row r="104" spans="1:7" x14ac:dyDescent="0.25">
      <c r="A104" s="26" t="s">
        <v>678</v>
      </c>
      <c r="B104" s="40" t="s">
        <v>679</v>
      </c>
      <c r="C104" s="50">
        <v>9.0920143831211803E-2</v>
      </c>
      <c r="D104" s="26"/>
      <c r="E104" s="26"/>
      <c r="F104" s="26"/>
      <c r="G104" s="26"/>
    </row>
    <row r="105" spans="1:7" x14ac:dyDescent="0.25">
      <c r="A105" s="26" t="s">
        <v>680</v>
      </c>
      <c r="B105" s="40" t="s">
        <v>681</v>
      </c>
      <c r="C105" s="50">
        <v>2.1830743714660261E-2</v>
      </c>
      <c r="D105" s="26"/>
      <c r="E105" s="26"/>
      <c r="F105" s="26"/>
      <c r="G105" s="26"/>
    </row>
    <row r="106" spans="1:7" x14ac:dyDescent="0.25">
      <c r="A106" s="26" t="s">
        <v>682</v>
      </c>
      <c r="B106" s="40" t="s">
        <v>683</v>
      </c>
      <c r="C106" s="50">
        <v>1.5661150477121889E-2</v>
      </c>
      <c r="D106" s="26"/>
      <c r="E106" s="26"/>
      <c r="F106" s="26"/>
      <c r="G106" s="26"/>
    </row>
    <row r="107" spans="1:7" x14ac:dyDescent="0.25">
      <c r="A107" s="26" t="s">
        <v>684</v>
      </c>
      <c r="B107" s="40" t="s">
        <v>685</v>
      </c>
      <c r="C107" s="50">
        <v>3.0461644861416341E-2</v>
      </c>
      <c r="D107" s="26"/>
      <c r="E107" s="26"/>
      <c r="F107" s="26"/>
      <c r="G107" s="26"/>
    </row>
    <row r="108" spans="1:7" x14ac:dyDescent="0.25">
      <c r="A108" s="26" t="s">
        <v>686</v>
      </c>
      <c r="B108" s="40" t="s">
        <v>687</v>
      </c>
      <c r="C108" s="50">
        <v>2.8640775687530551E-3</v>
      </c>
      <c r="D108" s="26"/>
      <c r="E108" s="26"/>
      <c r="F108" s="26"/>
      <c r="G108" s="26"/>
    </row>
    <row r="109" spans="1:7" x14ac:dyDescent="0.25">
      <c r="A109" s="26" t="s">
        <v>688</v>
      </c>
      <c r="B109" s="40" t="s">
        <v>689</v>
      </c>
      <c r="C109" s="50">
        <v>5.9584931103280777E-4</v>
      </c>
      <c r="D109" s="26"/>
      <c r="E109" s="26"/>
      <c r="F109" s="26"/>
      <c r="G109" s="26"/>
    </row>
    <row r="110" spans="1:7" x14ac:dyDescent="0.25">
      <c r="A110" s="26" t="s">
        <v>690</v>
      </c>
      <c r="B110" s="40" t="s">
        <v>691</v>
      </c>
      <c r="C110" s="50">
        <v>5.3798888977421848E-2</v>
      </c>
      <c r="D110" s="26"/>
      <c r="E110" s="26"/>
      <c r="F110" s="26"/>
      <c r="G110" s="26"/>
    </row>
    <row r="111" spans="1:7" x14ac:dyDescent="0.25">
      <c r="A111" s="26" t="s">
        <v>692</v>
      </c>
      <c r="B111" s="40" t="s">
        <v>693</v>
      </c>
      <c r="C111" s="50">
        <v>8.7546780375282435E-2</v>
      </c>
      <c r="D111" s="26"/>
      <c r="E111" s="26"/>
      <c r="F111" s="26"/>
      <c r="G111" s="26"/>
    </row>
    <row r="112" spans="1:7" x14ac:dyDescent="0.25">
      <c r="A112" s="26" t="s">
        <v>694</v>
      </c>
      <c r="B112" s="40" t="s">
        <v>695</v>
      </c>
      <c r="C112" s="50">
        <v>0.34116106017704301</v>
      </c>
      <c r="D112" s="26"/>
      <c r="E112" s="26"/>
      <c r="F112" s="26"/>
      <c r="G112" s="26"/>
    </row>
    <row r="113" spans="1:7" x14ac:dyDescent="0.25">
      <c r="A113" s="26" t="s">
        <v>696</v>
      </c>
      <c r="B113" s="40" t="s">
        <v>697</v>
      </c>
      <c r="C113" s="50">
        <v>3.0938086331036688E-2</v>
      </c>
      <c r="D113" s="26"/>
      <c r="E113" s="26"/>
      <c r="F113" s="26"/>
      <c r="G113" s="26"/>
    </row>
    <row r="114" spans="1:7" x14ac:dyDescent="0.25">
      <c r="A114" s="26" t="s">
        <v>698</v>
      </c>
      <c r="B114" s="40" t="s">
        <v>699</v>
      </c>
      <c r="C114" s="50">
        <v>8.2248126275509301E-2</v>
      </c>
      <c r="D114" s="26"/>
      <c r="E114" s="26"/>
      <c r="F114" s="26"/>
      <c r="G114" s="26"/>
    </row>
    <row r="115" spans="1:7" x14ac:dyDescent="0.25">
      <c r="A115" s="26" t="s">
        <v>700</v>
      </c>
      <c r="B115" s="40" t="s">
        <v>701</v>
      </c>
      <c r="C115" s="50">
        <v>0.10347513029586115</v>
      </c>
      <c r="D115" s="26"/>
      <c r="E115" s="26"/>
      <c r="F115" s="26"/>
      <c r="G115" s="26"/>
    </row>
    <row r="116" spans="1:7" x14ac:dyDescent="0.25">
      <c r="A116" s="26" t="s">
        <v>702</v>
      </c>
      <c r="B116" s="40" t="s">
        <v>703</v>
      </c>
      <c r="C116" s="50">
        <v>2.6624313555712292E-2</v>
      </c>
      <c r="D116" s="26"/>
      <c r="E116" s="26"/>
      <c r="F116" s="26"/>
      <c r="G116" s="26"/>
    </row>
    <row r="117" spans="1:7" x14ac:dyDescent="0.25">
      <c r="A117" s="26" t="s">
        <v>704</v>
      </c>
      <c r="B117" s="40" t="s">
        <v>705</v>
      </c>
      <c r="C117" s="50">
        <v>0.10147648286795084</v>
      </c>
      <c r="D117" s="26"/>
      <c r="E117" s="26"/>
      <c r="F117" s="26"/>
      <c r="G117" s="26"/>
    </row>
    <row r="118" spans="1:7" x14ac:dyDescent="0.25">
      <c r="A118" s="26" t="s">
        <v>706</v>
      </c>
      <c r="B118" s="40" t="s">
        <v>707</v>
      </c>
      <c r="C118" s="50">
        <v>1.0397521379986273E-2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ht="30" x14ac:dyDescent="0.25">
      <c r="A129" s="42"/>
      <c r="B129" s="43" t="s">
        <v>718</v>
      </c>
      <c r="C129" s="42" t="s">
        <v>549</v>
      </c>
      <c r="D129" s="42"/>
      <c r="E129" s="42"/>
      <c r="F129" s="45"/>
      <c r="G129" s="45"/>
    </row>
    <row r="130" spans="1:7" x14ac:dyDescent="0.25">
      <c r="A130" s="26" t="s">
        <v>719</v>
      </c>
      <c r="B130" s="26" t="s">
        <v>720</v>
      </c>
      <c r="C130" s="50">
        <v>0.61630941626641789</v>
      </c>
    </row>
    <row r="131" spans="1:7" x14ac:dyDescent="0.25">
      <c r="A131" s="26" t="s">
        <v>721</v>
      </c>
      <c r="B131" s="26" t="s">
        <v>722</v>
      </c>
      <c r="C131" s="50">
        <f>1-C130</f>
        <v>0.38369058373358211</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ht="30" collapsed="1" x14ac:dyDescent="0.25">
      <c r="A137" s="42"/>
      <c r="B137" s="43" t="s">
        <v>728</v>
      </c>
      <c r="C137" s="42" t="s">
        <v>549</v>
      </c>
      <c r="D137" s="42"/>
      <c r="E137" s="42"/>
      <c r="F137" s="45"/>
      <c r="G137" s="45"/>
    </row>
    <row r="138" spans="1:7" x14ac:dyDescent="0.25">
      <c r="A138" s="26" t="s">
        <v>729</v>
      </c>
      <c r="B138" s="26" t="s">
        <v>730</v>
      </c>
      <c r="C138" s="50">
        <v>7.7629227223224694E-3</v>
      </c>
      <c r="D138" s="86"/>
      <c r="E138" s="86"/>
      <c r="F138" s="51"/>
      <c r="G138" s="52"/>
    </row>
    <row r="139" spans="1:7" x14ac:dyDescent="0.25">
      <c r="A139" s="26" t="s">
        <v>731</v>
      </c>
      <c r="B139" s="26" t="s">
        <v>732</v>
      </c>
      <c r="C139" s="50">
        <f>1-C138</f>
        <v>0.99223707727767751</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ht="30" collapsed="1" x14ac:dyDescent="0.25">
      <c r="A147" s="42"/>
      <c r="B147" s="43" t="s">
        <v>740</v>
      </c>
      <c r="C147" s="42" t="s">
        <v>61</v>
      </c>
      <c r="D147" s="42"/>
      <c r="E147" s="42"/>
      <c r="F147" s="42" t="s">
        <v>549</v>
      </c>
      <c r="G147" s="45"/>
    </row>
    <row r="148" spans="1:7" x14ac:dyDescent="0.25">
      <c r="A148" s="26" t="s">
        <v>741</v>
      </c>
      <c r="B148" s="40" t="s">
        <v>742</v>
      </c>
      <c r="C148" s="47">
        <f>SUM(C154:C155)</f>
        <v>485.95046386999996</v>
      </c>
      <c r="D148" s="86"/>
      <c r="E148" s="86"/>
      <c r="F148" s="53">
        <f>SUM(F154:F155)</f>
        <v>2.9319491099606576E-2</v>
      </c>
      <c r="G148" s="52"/>
    </row>
    <row r="149" spans="1:7" x14ac:dyDescent="0.25">
      <c r="A149" s="26" t="s">
        <v>743</v>
      </c>
      <c r="B149" s="40" t="s">
        <v>744</v>
      </c>
      <c r="C149" s="47">
        <f>SUM(C156:C157)</f>
        <v>3711.3137087</v>
      </c>
      <c r="D149" s="86"/>
      <c r="E149" s="86"/>
      <c r="F149" s="53">
        <f>SUM(F156:F157)</f>
        <v>0.22391959127584468</v>
      </c>
      <c r="G149" s="52"/>
    </row>
    <row r="150" spans="1:7" x14ac:dyDescent="0.25">
      <c r="A150" s="26" t="s">
        <v>745</v>
      </c>
      <c r="B150" s="40" t="s">
        <v>746</v>
      </c>
      <c r="C150" s="47">
        <f>SUM(C158:C159)</f>
        <v>5231.2459974499998</v>
      </c>
      <c r="D150" s="86"/>
      <c r="E150" s="86"/>
      <c r="F150" s="53">
        <f>SUM(F158:F159)</f>
        <v>0.31562367332798535</v>
      </c>
      <c r="G150" s="52"/>
    </row>
    <row r="151" spans="1:7" x14ac:dyDescent="0.25">
      <c r="A151" s="26" t="s">
        <v>747</v>
      </c>
      <c r="B151" s="40" t="s">
        <v>748</v>
      </c>
      <c r="C151" s="47">
        <f>SUM(C153,C160,C161,C162)</f>
        <v>7145.8042414781148</v>
      </c>
      <c r="D151" s="86"/>
      <c r="E151" s="86"/>
      <c r="F151" s="53">
        <f>SUM(F153,F160,F161,F162)</f>
        <v>0.43113724429656347</v>
      </c>
      <c r="G151" s="52"/>
    </row>
    <row r="152" spans="1:7" x14ac:dyDescent="0.25">
      <c r="A152" s="26" t="s">
        <v>749</v>
      </c>
      <c r="B152" s="55" t="s">
        <v>102</v>
      </c>
      <c r="C152" s="56">
        <f>SUM(C148:C151)</f>
        <v>16574.314411498115</v>
      </c>
      <c r="D152" s="86"/>
      <c r="E152" s="86"/>
      <c r="F152" s="53">
        <f>SUM(F148:F151)</f>
        <v>1</v>
      </c>
      <c r="G152" s="52"/>
    </row>
    <row r="153" spans="1:7" outlineLevel="1" x14ac:dyDescent="0.25">
      <c r="A153" s="26" t="s">
        <v>750</v>
      </c>
      <c r="B153" s="58" t="s">
        <v>751</v>
      </c>
      <c r="C153" s="47">
        <v>425.6534065594318</v>
      </c>
      <c r="D153" s="86"/>
      <c r="E153" s="86"/>
      <c r="F153" s="53">
        <f t="shared" ref="F153:F162" si="2">C153/C$152</f>
        <v>2.5681509110515175E-2</v>
      </c>
      <c r="G153" s="52"/>
    </row>
    <row r="154" spans="1:7" outlineLevel="1" x14ac:dyDescent="0.25">
      <c r="A154" s="26" t="s">
        <v>752</v>
      </c>
      <c r="B154" s="58" t="s">
        <v>753</v>
      </c>
      <c r="C154" s="47">
        <v>443.93742043999998</v>
      </c>
      <c r="D154" s="86"/>
      <c r="E154" s="86"/>
      <c r="F154" s="53">
        <f t="shared" si="2"/>
        <v>2.6784662666470647E-2</v>
      </c>
      <c r="G154" s="52"/>
    </row>
    <row r="155" spans="1:7" outlineLevel="1" x14ac:dyDescent="0.25">
      <c r="A155" s="26" t="s">
        <v>754</v>
      </c>
      <c r="B155" s="58" t="s">
        <v>755</v>
      </c>
      <c r="C155" s="47">
        <v>42.013043430000003</v>
      </c>
      <c r="D155" s="86"/>
      <c r="E155" s="86"/>
      <c r="F155" s="53">
        <f t="shared" si="2"/>
        <v>2.5348284331359284E-3</v>
      </c>
      <c r="G155" s="52"/>
    </row>
    <row r="156" spans="1:7" outlineLevel="1" x14ac:dyDescent="0.25">
      <c r="A156" s="26" t="s">
        <v>756</v>
      </c>
      <c r="B156" s="58" t="s">
        <v>757</v>
      </c>
      <c r="C156" s="47">
        <v>3430.0989849399998</v>
      </c>
      <c r="D156" s="86"/>
      <c r="E156" s="86"/>
      <c r="F156" s="53">
        <f t="shared" si="2"/>
        <v>0.20695269196537228</v>
      </c>
      <c r="G156" s="52"/>
    </row>
    <row r="157" spans="1:7" outlineLevel="1" x14ac:dyDescent="0.25">
      <c r="A157" s="26" t="s">
        <v>758</v>
      </c>
      <c r="B157" s="58" t="s">
        <v>759</v>
      </c>
      <c r="C157" s="47">
        <v>281.21472376000003</v>
      </c>
      <c r="D157" s="86"/>
      <c r="E157" s="86"/>
      <c r="F157" s="53">
        <f t="shared" si="2"/>
        <v>1.6966899310472395E-2</v>
      </c>
      <c r="G157" s="52"/>
    </row>
    <row r="158" spans="1:7" outlineLevel="1" x14ac:dyDescent="0.25">
      <c r="A158" s="26" t="s">
        <v>760</v>
      </c>
      <c r="B158" s="58" t="s">
        <v>761</v>
      </c>
      <c r="C158" s="47">
        <v>4781.3316448400001</v>
      </c>
      <c r="D158" s="86"/>
      <c r="E158" s="86"/>
      <c r="F158" s="53">
        <f t="shared" si="2"/>
        <v>0.28847839651955937</v>
      </c>
      <c r="G158" s="52"/>
    </row>
    <row r="159" spans="1:7" outlineLevel="1" x14ac:dyDescent="0.25">
      <c r="A159" s="26" t="s">
        <v>762</v>
      </c>
      <c r="B159" s="58" t="s">
        <v>763</v>
      </c>
      <c r="C159" s="47">
        <v>449.91435260999998</v>
      </c>
      <c r="D159" s="86"/>
      <c r="E159" s="86"/>
      <c r="F159" s="53">
        <f t="shared" si="2"/>
        <v>2.7145276808425961E-2</v>
      </c>
      <c r="G159" s="52"/>
    </row>
    <row r="160" spans="1:7" outlineLevel="1" x14ac:dyDescent="0.25">
      <c r="A160" s="26" t="s">
        <v>764</v>
      </c>
      <c r="B160" s="58" t="s">
        <v>765</v>
      </c>
      <c r="C160" s="47">
        <v>4623.3630816086834</v>
      </c>
      <c r="D160" s="86"/>
      <c r="E160" s="86"/>
      <c r="F160" s="53">
        <f t="shared" si="2"/>
        <v>0.27894747057539304</v>
      </c>
      <c r="G160" s="52"/>
    </row>
    <row r="161" spans="1:7" outlineLevel="1" x14ac:dyDescent="0.25">
      <c r="A161" s="26" t="s">
        <v>766</v>
      </c>
      <c r="B161" s="58" t="s">
        <v>767</v>
      </c>
      <c r="C161" s="47">
        <v>1922.9768031399999</v>
      </c>
      <c r="D161" s="86"/>
      <c r="E161" s="86"/>
      <c r="F161" s="53">
        <f t="shared" si="2"/>
        <v>0.11602149901331492</v>
      </c>
      <c r="G161" s="52"/>
    </row>
    <row r="162" spans="1:7" outlineLevel="1" x14ac:dyDescent="0.25">
      <c r="A162" s="26" t="s">
        <v>768</v>
      </c>
      <c r="B162" s="58" t="s">
        <v>769</v>
      </c>
      <c r="C162" s="47">
        <v>173.81095017000001</v>
      </c>
      <c r="D162" s="86"/>
      <c r="E162" s="86"/>
      <c r="F162" s="53">
        <f t="shared" si="2"/>
        <v>1.0486765597340303E-2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ht="30"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ht="30" x14ac:dyDescent="0.25">
      <c r="A172" s="42"/>
      <c r="B172" s="43" t="s">
        <v>781</v>
      </c>
      <c r="C172" s="42" t="s">
        <v>549</v>
      </c>
      <c r="D172" s="42"/>
      <c r="E172" s="42"/>
      <c r="F172" s="45"/>
      <c r="G172" s="45"/>
    </row>
    <row r="173" spans="1:7" x14ac:dyDescent="0.25">
      <c r="A173" s="26" t="s">
        <v>782</v>
      </c>
      <c r="B173" s="26" t="s">
        <v>783</v>
      </c>
      <c r="C173" s="50">
        <v>0.36567296727549964</v>
      </c>
    </row>
    <row r="174" spans="1:7" outlineLevel="1" x14ac:dyDescent="0.25">
      <c r="A174" s="26" t="s">
        <v>784</v>
      </c>
      <c r="B174" s="26" t="s">
        <v>785</v>
      </c>
      <c r="C174" s="267">
        <v>0.28484548802989096</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0"/>
  <sheetViews>
    <sheetView topLeftCell="C1" workbookViewId="0">
      <selection activeCell="K2" sqref="K2"/>
    </sheetView>
  </sheetViews>
  <sheetFormatPr baseColWidth="10" defaultColWidth="9.140625" defaultRowHeight="15" outlineLevelRow="1" x14ac:dyDescent="0.25"/>
  <cols>
    <col min="1" max="1" width="13" customWidth="1"/>
    <col min="2" max="2" width="60.7109375" customWidth="1"/>
    <col min="3" max="3" width="28.28515625" bestFit="1" customWidth="1"/>
    <col min="4" max="4" width="25.140625" bestFit="1" customWidth="1"/>
    <col min="5" max="5" width="20.28515625" bestFit="1" customWidth="1"/>
    <col min="6" max="6" width="18.85546875" bestFit="1" customWidth="1"/>
    <col min="7" max="7" width="12.42578125" bestFit="1" customWidth="1"/>
    <col min="8" max="8" width="6.7109375" customWidth="1"/>
    <col min="9" max="9" width="65.7109375" bestFit="1" customWidth="1"/>
    <col min="10" max="10" width="6" bestFit="1"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30"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ht="3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ht="3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ht="30"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ht="30"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62.455136397544408</v>
      </c>
      <c r="D75" s="26"/>
      <c r="E75" s="26"/>
      <c r="F75" s="26"/>
      <c r="G75" s="26"/>
    </row>
    <row r="76" spans="1:7" x14ac:dyDescent="0.25">
      <c r="A76" s="26" t="s">
        <v>982</v>
      </c>
      <c r="B76" s="26" t="s">
        <v>983</v>
      </c>
      <c r="C76" s="47">
        <v>135.43370739379387</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ht="30" x14ac:dyDescent="0.25">
      <c r="A81" s="42"/>
      <c r="B81" s="43" t="s">
        <v>988</v>
      </c>
      <c r="C81" s="42" t="s">
        <v>989</v>
      </c>
      <c r="D81" s="42" t="s">
        <v>990</v>
      </c>
      <c r="E81" s="45" t="s">
        <v>549</v>
      </c>
      <c r="F81" s="45" t="s">
        <v>991</v>
      </c>
      <c r="G81" s="45" t="s">
        <v>992</v>
      </c>
    </row>
    <row r="82" spans="1:7" x14ac:dyDescent="0.25">
      <c r="A82" s="26" t="s">
        <v>993</v>
      </c>
      <c r="B82" s="26" t="s">
        <v>994</v>
      </c>
      <c r="C82" s="26"/>
      <c r="D82" s="26"/>
      <c r="E82" s="265">
        <v>5.7032490725745632E-4</v>
      </c>
      <c r="F82" s="26"/>
      <c r="G82" s="265">
        <v>5.7032490725745632E-4</v>
      </c>
    </row>
    <row r="83" spans="1:7" x14ac:dyDescent="0.25">
      <c r="A83" s="26" t="s">
        <v>995</v>
      </c>
      <c r="B83" s="26" t="s">
        <v>996</v>
      </c>
      <c r="C83" s="26"/>
      <c r="D83" s="26"/>
      <c r="E83" s="265">
        <v>1.6033365896000716E-4</v>
      </c>
      <c r="F83" s="26"/>
      <c r="G83" s="265">
        <v>1.6033365896000716E-4</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97" workbookViewId="0">
      <selection activeCell="G32" sqref="G32"/>
    </sheetView>
  </sheetViews>
  <sheetFormatPr baseColWidth="10" defaultColWidth="9.140625" defaultRowHeight="15" x14ac:dyDescent="0.25"/>
  <cols>
    <col min="1" max="1" width="3.5703125" bestFit="1" customWidth="1"/>
    <col min="2" max="4" width="24.7109375" customWidth="1"/>
    <col min="5" max="5" width="34.7109375" customWidth="1"/>
    <col min="6" max="6" width="38.42578125" bestFit="1" customWidth="1"/>
    <col min="7" max="7" width="12" bestFit="1" customWidth="1"/>
    <col min="8" max="8" width="7.28515625" bestFit="1" customWidth="1"/>
    <col min="9" max="9" width="7.5703125" bestFit="1" customWidth="1"/>
    <col min="10" max="10" width="6.28515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45322</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0.13300000000000001</v>
      </c>
      <c r="E27" s="113"/>
      <c r="F27" s="157"/>
      <c r="G27" s="113"/>
      <c r="H27" s="113"/>
      <c r="I27" s="113"/>
      <c r="J27" s="113"/>
    </row>
    <row r="28" spans="1:10" x14ac:dyDescent="0.25">
      <c r="A28" s="112"/>
      <c r="B28" s="130"/>
      <c r="C28" s="158" t="s">
        <v>1035</v>
      </c>
      <c r="D28" s="159">
        <v>45322</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16574.314411498115</v>
      </c>
      <c r="F37" s="302">
        <v>716.32694709999998</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318.26782961186024</v>
      </c>
      <c r="F40" s="307"/>
      <c r="G40" s="167"/>
      <c r="H40" s="113"/>
      <c r="I40" s="113"/>
      <c r="J40" s="113"/>
    </row>
    <row r="41" spans="1:10" x14ac:dyDescent="0.25">
      <c r="A41" s="148"/>
      <c r="B41" s="172"/>
      <c r="C41" s="173" t="s">
        <v>102</v>
      </c>
      <c r="D41" s="174"/>
      <c r="E41" s="308">
        <f>E37+E40</f>
        <v>16892.582241109976</v>
      </c>
      <c r="F41" s="308">
        <f>F37</f>
        <v>716.32694709999998</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12650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312.72729326000001</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124.4521649900006</v>
      </c>
      <c r="F57" s="183"/>
      <c r="G57" s="184"/>
      <c r="H57" s="113"/>
      <c r="I57" s="113"/>
      <c r="J57" s="113"/>
    </row>
    <row r="58" spans="1:10" x14ac:dyDescent="0.25">
      <c r="A58" s="148"/>
      <c r="B58" s="172"/>
      <c r="C58" s="174"/>
      <c r="D58" s="188" t="s">
        <v>1059</v>
      </c>
      <c r="E58" s="312">
        <f>E62-E61</f>
        <v>437.17945825000061</v>
      </c>
      <c r="F58" s="183"/>
      <c r="G58" s="184"/>
      <c r="H58" s="113"/>
      <c r="I58" s="113"/>
      <c r="J58" s="113"/>
    </row>
    <row r="59" spans="1:10" x14ac:dyDescent="0.25">
      <c r="A59" s="148"/>
      <c r="B59" s="189" t="s">
        <v>1047</v>
      </c>
      <c r="C59" s="190"/>
      <c r="D59" s="191"/>
      <c r="E59" s="313">
        <v>12710.796922</v>
      </c>
      <c r="F59" s="183"/>
      <c r="G59" s="184"/>
      <c r="H59" s="113"/>
      <c r="I59" s="113"/>
      <c r="J59" s="113"/>
    </row>
    <row r="60" spans="1:10" x14ac:dyDescent="0.25">
      <c r="A60" s="148"/>
      <c r="B60" s="192" t="s">
        <v>1060</v>
      </c>
      <c r="C60" s="193"/>
      <c r="D60" s="194"/>
      <c r="E60" s="314">
        <v>2.6149708299999999</v>
      </c>
      <c r="F60" s="183"/>
      <c r="G60" s="184"/>
      <c r="H60" s="113"/>
      <c r="I60" s="113"/>
      <c r="J60" s="113"/>
    </row>
    <row r="61" spans="1:10" x14ac:dyDescent="0.25">
      <c r="A61" s="148"/>
      <c r="B61" s="172"/>
      <c r="C61" s="174"/>
      <c r="D61" s="188" t="s">
        <v>1061</v>
      </c>
      <c r="E61" s="312">
        <f>E59+E60</f>
        <v>12713.411892829999</v>
      </c>
      <c r="F61" s="183"/>
      <c r="G61" s="184"/>
      <c r="H61" s="113"/>
      <c r="I61" s="113"/>
      <c r="J61" s="113"/>
    </row>
    <row r="62" spans="1:10" x14ac:dyDescent="0.25">
      <c r="A62" s="148"/>
      <c r="B62" s="181" t="s">
        <v>1062</v>
      </c>
      <c r="C62" s="174"/>
      <c r="D62" s="175"/>
      <c r="E62" s="312">
        <v>13150.59135108</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6.0240545598808</v>
      </c>
      <c r="E70" s="315">
        <v>6.0651387879692074</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0.15186370985807038</v>
      </c>
      <c r="E73" s="317">
        <v>0.15186370985807038</v>
      </c>
      <c r="F73" s="209" t="s">
        <v>1072</v>
      </c>
      <c r="G73" s="118"/>
      <c r="H73" s="113"/>
      <c r="I73" s="201"/>
      <c r="J73" s="113"/>
    </row>
    <row r="74" spans="1:10" x14ac:dyDescent="0.25">
      <c r="A74" s="112"/>
      <c r="B74" s="172"/>
      <c r="C74" s="173" t="s">
        <v>1073</v>
      </c>
      <c r="D74" s="318">
        <v>5.9134184587668397</v>
      </c>
      <c r="E74" s="318">
        <v>5.953728631834033</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4.7633399209486171</v>
      </c>
      <c r="E76" s="268">
        <v>4.7633399209486171</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1880.3902652010045</v>
      </c>
      <c r="E81" s="270">
        <v>1822.4426315494325</v>
      </c>
      <c r="F81" s="271">
        <v>1733.8170967424523</v>
      </c>
      <c r="G81" s="272">
        <v>1572.7650337895013</v>
      </c>
      <c r="H81" s="270">
        <v>1435.9871154190889</v>
      </c>
      <c r="I81" s="272">
        <v>5021.9069686405237</v>
      </c>
      <c r="J81" s="273">
        <v>3107.0053001561096</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318.26782961186024</v>
      </c>
      <c r="E84" s="280"/>
      <c r="F84" s="280"/>
      <c r="G84" s="280"/>
      <c r="H84" s="280"/>
      <c r="I84" s="280"/>
      <c r="J84" s="281"/>
    </row>
    <row r="85" spans="1:10" x14ac:dyDescent="0.25">
      <c r="A85" s="112"/>
      <c r="B85" s="172"/>
      <c r="C85" s="216" t="s">
        <v>1078</v>
      </c>
      <c r="D85" s="282">
        <f>D81+D84</f>
        <v>2198.6580948128649</v>
      </c>
      <c r="E85" s="283">
        <f>E81</f>
        <v>1822.4426315494325</v>
      </c>
      <c r="F85" s="283">
        <f t="shared" ref="F85:I85" si="0">F81</f>
        <v>1733.8170967424523</v>
      </c>
      <c r="G85" s="283">
        <f t="shared" si="0"/>
        <v>1572.7650337895013</v>
      </c>
      <c r="H85" s="283">
        <f t="shared" si="0"/>
        <v>1435.9871154190889</v>
      </c>
      <c r="I85" s="283">
        <f t="shared" si="0"/>
        <v>5021.9069686405237</v>
      </c>
      <c r="J85" s="286">
        <f>J81</f>
        <v>3107.0053001561096</v>
      </c>
    </row>
    <row r="86" spans="1:10" x14ac:dyDescent="0.25">
      <c r="A86" s="112"/>
      <c r="B86" s="138"/>
      <c r="C86" s="217"/>
      <c r="D86" s="218"/>
      <c r="E86" s="218"/>
      <c r="F86" s="218"/>
      <c r="G86" s="218"/>
      <c r="H86" s="218"/>
      <c r="I86" s="218"/>
      <c r="J86" s="218"/>
    </row>
    <row r="87" spans="1:10" x14ac:dyDescent="0.25">
      <c r="A87" s="112"/>
      <c r="B87" s="130"/>
      <c r="C87" s="219" t="s">
        <v>1079</v>
      </c>
      <c r="D87" s="287">
        <f>D98</f>
        <v>2500</v>
      </c>
      <c r="E87" s="287">
        <f t="shared" ref="E87:I87" si="1">E98</f>
        <v>1000</v>
      </c>
      <c r="F87" s="287">
        <f t="shared" si="1"/>
        <v>1000</v>
      </c>
      <c r="G87" s="287">
        <f t="shared" si="1"/>
        <v>1000</v>
      </c>
      <c r="H87" s="287">
        <f t="shared" si="1"/>
        <v>2100</v>
      </c>
      <c r="I87" s="287">
        <f t="shared" si="1"/>
        <v>3300</v>
      </c>
      <c r="J87" s="288">
        <f>J98</f>
        <v>1750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1859.7899309282066</v>
      </c>
      <c r="E92" s="270">
        <v>1806.9269917445977</v>
      </c>
      <c r="F92" s="271">
        <v>1723.0235950703388</v>
      </c>
      <c r="G92" s="272">
        <v>1565.9230747490897</v>
      </c>
      <c r="H92" s="270">
        <v>1432.596391414753</v>
      </c>
      <c r="I92" s="272">
        <v>5035.2142338567992</v>
      </c>
      <c r="J92" s="273">
        <v>3150.8401937343283</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318.26782961186024</v>
      </c>
      <c r="E95" s="290"/>
      <c r="F95" s="291"/>
      <c r="G95" s="292"/>
      <c r="H95" s="290"/>
      <c r="I95" s="292"/>
      <c r="J95" s="293"/>
    </row>
    <row r="96" spans="1:10" x14ac:dyDescent="0.25">
      <c r="A96" s="112"/>
      <c r="B96" s="172"/>
      <c r="C96" s="216" t="s">
        <v>1082</v>
      </c>
      <c r="D96" s="282">
        <f>D92+D95</f>
        <v>2178.0577605400667</v>
      </c>
      <c r="E96" s="283">
        <f>E92</f>
        <v>1806.9269917445977</v>
      </c>
      <c r="F96" s="283">
        <f t="shared" ref="F96:I96" si="2">F92</f>
        <v>1723.0235950703388</v>
      </c>
      <c r="G96" s="283">
        <f t="shared" si="2"/>
        <v>1565.9230747490897</v>
      </c>
      <c r="H96" s="283">
        <f t="shared" si="2"/>
        <v>1432.596391414753</v>
      </c>
      <c r="I96" s="283">
        <f t="shared" si="2"/>
        <v>5035.2142338567992</v>
      </c>
      <c r="J96" s="286">
        <f>J92</f>
        <v>3150.8401937343283</v>
      </c>
    </row>
    <row r="97" spans="1:10" x14ac:dyDescent="0.25">
      <c r="A97" s="112"/>
      <c r="B97" s="138"/>
      <c r="C97" s="217"/>
      <c r="D97" s="222"/>
      <c r="E97" s="222"/>
      <c r="F97" s="222"/>
      <c r="G97" s="222"/>
      <c r="H97" s="222"/>
      <c r="I97" s="222"/>
      <c r="J97" s="222"/>
    </row>
    <row r="98" spans="1:10" x14ac:dyDescent="0.25">
      <c r="A98" s="112"/>
      <c r="B98" s="223"/>
      <c r="C98" s="219" t="s">
        <v>1083</v>
      </c>
      <c r="D98" s="282">
        <v>2500</v>
      </c>
      <c r="E98" s="283">
        <v>1000</v>
      </c>
      <c r="F98" s="284">
        <v>1000</v>
      </c>
      <c r="G98" s="285">
        <v>1000</v>
      </c>
      <c r="H98" s="283">
        <v>2100</v>
      </c>
      <c r="I98" s="285">
        <v>3300</v>
      </c>
      <c r="J98" s="286">
        <v>1750</v>
      </c>
    </row>
    <row r="99" spans="1:10" x14ac:dyDescent="0.25">
      <c r="A99" s="112"/>
      <c r="B99" s="224"/>
      <c r="C99" s="225" t="s">
        <v>1084</v>
      </c>
      <c r="D99" s="290">
        <v>0</v>
      </c>
      <c r="E99" s="290">
        <v>0</v>
      </c>
      <c r="F99" s="290">
        <v>0</v>
      </c>
      <c r="G99" s="290">
        <v>0</v>
      </c>
      <c r="H99" s="290">
        <v>300</v>
      </c>
      <c r="I99" s="290">
        <v>300</v>
      </c>
      <c r="J99" s="293">
        <v>0</v>
      </c>
    </row>
    <row r="100" spans="1:10" x14ac:dyDescent="0.25">
      <c r="A100" s="112"/>
      <c r="B100" s="226"/>
      <c r="C100" s="227" t="s">
        <v>1085</v>
      </c>
      <c r="D100" s="294">
        <f>D98-D99</f>
        <v>2500</v>
      </c>
      <c r="E100" s="294">
        <f t="shared" ref="E100:I100" si="3">E98-E99</f>
        <v>1000</v>
      </c>
      <c r="F100" s="294">
        <f t="shared" si="3"/>
        <v>1000</v>
      </c>
      <c r="G100" s="294">
        <f t="shared" si="3"/>
        <v>1000</v>
      </c>
      <c r="H100" s="294">
        <f t="shared" si="3"/>
        <v>1800</v>
      </c>
      <c r="I100" s="294">
        <f t="shared" si="3"/>
        <v>3000</v>
      </c>
      <c r="J100" s="295">
        <f>J98-J99</f>
        <v>1750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300</v>
      </c>
      <c r="E105" s="298">
        <v>6.8555555555555561</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318.26782961186024</v>
      </c>
      <c r="D115" s="320">
        <f>E73</f>
        <v>0.15186370985807038</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318.26782961186024</v>
      </c>
      <c r="D117" s="321">
        <f>D115</f>
        <v>0.15186370985807038</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topLeftCell="A24" workbookViewId="0">
      <selection activeCell="I17" sqref="I17"/>
    </sheetView>
  </sheetViews>
  <sheetFormatPr baseColWidth="10" defaultColWidth="9.140625" defaultRowHeight="15" x14ac:dyDescent="0.25"/>
  <cols>
    <col min="1" max="1" width="3.5703125" bestFit="1" customWidth="1"/>
    <col min="2" max="2" width="16.7109375" customWidth="1"/>
    <col min="3" max="3" width="20.7109375" customWidth="1"/>
    <col min="4" max="4" width="13.85546875" bestFit="1" customWidth="1"/>
    <col min="5" max="5" width="11.7109375" bestFit="1" customWidth="1"/>
    <col min="6" max="7" width="12.7109375" bestFit="1" customWidth="1"/>
    <col min="8" max="8" width="12.140625" bestFit="1" customWidth="1"/>
    <col min="9" max="9" width="18.7109375" bestFit="1" customWidth="1"/>
    <col min="10" max="10" width="11.85546875" bestFit="1" customWidth="1"/>
    <col min="11" max="11" width="12.7109375" bestFit="1" customWidth="1"/>
    <col min="12" max="13" width="14.7109375" customWidth="1"/>
    <col min="14" max="14" width="8.5703125" bestFit="1" customWidth="1"/>
    <col min="15" max="15" width="7.28515625" bestFit="1"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45322</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0.99926934143378254</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6.6000160016195454E-4</v>
      </c>
      <c r="D14" s="1"/>
      <c r="E14" s="1"/>
      <c r="F14" s="1"/>
      <c r="G14" s="1"/>
      <c r="H14" s="1"/>
      <c r="I14" s="1"/>
      <c r="J14" s="1"/>
      <c r="K14" s="1"/>
      <c r="L14" s="1"/>
      <c r="M14" s="1"/>
      <c r="N14" s="1"/>
    </row>
    <row r="15" spans="1:16" x14ac:dyDescent="0.25">
      <c r="A15" s="240"/>
      <c r="B15" s="245" t="s">
        <v>1107</v>
      </c>
      <c r="C15" s="366">
        <v>7.0656966055508913E-5</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15.405746240499999</v>
      </c>
      <c r="H26" s="325">
        <v>0</v>
      </c>
      <c r="I26" s="325">
        <v>0</v>
      </c>
      <c r="J26" s="325">
        <v>0</v>
      </c>
      <c r="K26" s="325">
        <v>0</v>
      </c>
      <c r="L26" s="325">
        <v>0</v>
      </c>
      <c r="M26" s="325">
        <v>0</v>
      </c>
      <c r="N26" s="325">
        <f t="shared" ref="N26:N37" si="0">SUM(D26:M26)</f>
        <v>15.405746240499999</v>
      </c>
      <c r="O26" s="327">
        <f t="shared" ref="O26:O37" si="1">N26/N$38</f>
        <v>9.2949523328775252E-4</v>
      </c>
    </row>
    <row r="27" spans="1:15" s="368" customFormat="1" x14ac:dyDescent="0.25">
      <c r="A27" s="250"/>
      <c r="B27" s="395" t="s">
        <v>595</v>
      </c>
      <c r="C27" s="396"/>
      <c r="D27" s="325">
        <v>0</v>
      </c>
      <c r="E27" s="325">
        <v>0</v>
      </c>
      <c r="F27" s="325">
        <v>0</v>
      </c>
      <c r="G27" s="325">
        <v>129.5918942767</v>
      </c>
      <c r="H27" s="325">
        <v>0</v>
      </c>
      <c r="I27" s="325">
        <v>31.5</v>
      </c>
      <c r="J27" s="325">
        <v>0</v>
      </c>
      <c r="K27" s="325">
        <v>0</v>
      </c>
      <c r="L27" s="325">
        <v>0</v>
      </c>
      <c r="M27" s="325">
        <v>0</v>
      </c>
      <c r="N27" s="325">
        <f t="shared" si="0"/>
        <v>161.0918942767</v>
      </c>
      <c r="O27" s="327">
        <f t="shared" si="1"/>
        <v>9.7193700009060753E-3</v>
      </c>
    </row>
    <row r="28" spans="1:15" s="368" customFormat="1" x14ac:dyDescent="0.25">
      <c r="A28" s="250"/>
      <c r="B28" s="395" t="s">
        <v>605</v>
      </c>
      <c r="C28" s="396"/>
      <c r="D28" s="325">
        <v>0</v>
      </c>
      <c r="E28" s="325">
        <v>0</v>
      </c>
      <c r="F28" s="325">
        <v>0</v>
      </c>
      <c r="G28" s="325">
        <v>74.222179276552552</v>
      </c>
      <c r="H28" s="325">
        <v>0</v>
      </c>
      <c r="I28" s="325">
        <v>0</v>
      </c>
      <c r="J28" s="325">
        <v>0</v>
      </c>
      <c r="K28" s="325">
        <v>0</v>
      </c>
      <c r="L28" s="325">
        <v>0</v>
      </c>
      <c r="M28" s="325">
        <v>0</v>
      </c>
      <c r="N28" s="325">
        <f t="shared" si="0"/>
        <v>74.222179276552552</v>
      </c>
      <c r="O28" s="327">
        <f t="shared" si="1"/>
        <v>4.4781447626613341E-3</v>
      </c>
    </row>
    <row r="29" spans="1:15" s="368" customFormat="1" x14ac:dyDescent="0.25">
      <c r="A29" s="250"/>
      <c r="B29" s="395" t="s">
        <v>609</v>
      </c>
      <c r="C29" s="396"/>
      <c r="D29" s="325">
        <v>0</v>
      </c>
      <c r="E29" s="325">
        <v>0</v>
      </c>
      <c r="F29" s="325">
        <v>0</v>
      </c>
      <c r="G29" s="325">
        <v>4.6297257534999998</v>
      </c>
      <c r="H29" s="325">
        <v>0</v>
      </c>
      <c r="I29" s="325">
        <v>0</v>
      </c>
      <c r="J29" s="325">
        <v>0</v>
      </c>
      <c r="K29" s="325">
        <v>0</v>
      </c>
      <c r="L29" s="325">
        <v>0</v>
      </c>
      <c r="M29" s="325">
        <v>0</v>
      </c>
      <c r="N29" s="325">
        <f t="shared" si="0"/>
        <v>4.6297257534999998</v>
      </c>
      <c r="O29" s="327">
        <f t="shared" si="1"/>
        <v>2.793313580613757E-4</v>
      </c>
    </row>
    <row r="30" spans="1:15" s="368" customFormat="1" x14ac:dyDescent="0.25">
      <c r="A30" s="250"/>
      <c r="B30" s="395" t="s">
        <v>2</v>
      </c>
      <c r="C30" s="396"/>
      <c r="D30" s="325">
        <v>0</v>
      </c>
      <c r="E30" s="325">
        <v>98.725423460000002</v>
      </c>
      <c r="F30" s="325">
        <v>42.013043430000003</v>
      </c>
      <c r="G30" s="325">
        <v>2387.1849315874706</v>
      </c>
      <c r="H30" s="325">
        <v>3430.0989849399998</v>
      </c>
      <c r="I30" s="325">
        <v>249.71472376</v>
      </c>
      <c r="J30" s="325">
        <v>4781.3316448400001</v>
      </c>
      <c r="K30" s="325">
        <v>449.91435260999998</v>
      </c>
      <c r="L30" s="325">
        <v>1922.9768031399999</v>
      </c>
      <c r="M30" s="325">
        <v>173.81095017000001</v>
      </c>
      <c r="N30" s="325">
        <f t="shared" si="0"/>
        <v>13535.77085793747</v>
      </c>
      <c r="O30" s="327">
        <f t="shared" si="1"/>
        <v>0.81667153897764166</v>
      </c>
    </row>
    <row r="31" spans="1:15" s="368" customFormat="1" x14ac:dyDescent="0.25">
      <c r="A31" s="250"/>
      <c r="B31" s="395" t="s">
        <v>612</v>
      </c>
      <c r="C31" s="396"/>
      <c r="D31" s="325">
        <v>0</v>
      </c>
      <c r="E31" s="325">
        <v>0</v>
      </c>
      <c r="F31" s="325">
        <v>0</v>
      </c>
      <c r="G31" s="325">
        <v>316.87897265555773</v>
      </c>
      <c r="H31" s="325">
        <v>0</v>
      </c>
      <c r="I31" s="325">
        <v>0</v>
      </c>
      <c r="J31" s="325">
        <v>0</v>
      </c>
      <c r="K31" s="325">
        <v>0</v>
      </c>
      <c r="L31" s="325">
        <v>0</v>
      </c>
      <c r="M31" s="325">
        <v>0</v>
      </c>
      <c r="N31" s="325">
        <f t="shared" si="0"/>
        <v>316.87897265555773</v>
      </c>
      <c r="O31" s="327">
        <f t="shared" si="1"/>
        <v>1.911867753852485E-2</v>
      </c>
    </row>
    <row r="32" spans="1:15" s="368" customFormat="1" x14ac:dyDescent="0.25">
      <c r="A32" s="250"/>
      <c r="B32" s="395" t="s">
        <v>668</v>
      </c>
      <c r="C32" s="396"/>
      <c r="D32" s="325">
        <v>0</v>
      </c>
      <c r="E32" s="325">
        <v>345.21199697999998</v>
      </c>
      <c r="F32" s="325">
        <v>0</v>
      </c>
      <c r="G32" s="325">
        <v>0</v>
      </c>
      <c r="H32" s="325">
        <v>0</v>
      </c>
      <c r="I32" s="325">
        <v>0</v>
      </c>
      <c r="J32" s="325">
        <v>0</v>
      </c>
      <c r="K32" s="325">
        <v>0</v>
      </c>
      <c r="L32" s="325">
        <v>0</v>
      </c>
      <c r="M32" s="325">
        <v>0</v>
      </c>
      <c r="N32" s="325">
        <f t="shared" si="0"/>
        <v>345.21199697999998</v>
      </c>
      <c r="O32" s="327">
        <f t="shared" si="1"/>
        <v>2.0828131312660252E-2</v>
      </c>
    </row>
    <row r="33" spans="1:15" s="368" customFormat="1" x14ac:dyDescent="0.25">
      <c r="A33" s="250"/>
      <c r="B33" s="395" t="s">
        <v>1125</v>
      </c>
      <c r="C33" s="396"/>
      <c r="D33" s="325">
        <v>0</v>
      </c>
      <c r="E33" s="325">
        <v>0</v>
      </c>
      <c r="F33" s="325">
        <v>0</v>
      </c>
      <c r="G33" s="325">
        <v>684.55451612360719</v>
      </c>
      <c r="H33" s="325">
        <v>0</v>
      </c>
      <c r="I33" s="325">
        <v>0</v>
      </c>
      <c r="J33" s="325">
        <v>0</v>
      </c>
      <c r="K33" s="325">
        <v>0</v>
      </c>
      <c r="L33" s="325">
        <v>0</v>
      </c>
      <c r="M33" s="325">
        <v>0</v>
      </c>
      <c r="N33" s="325">
        <f t="shared" si="0"/>
        <v>684.55451612360719</v>
      </c>
      <c r="O33" s="327">
        <f t="shared" si="1"/>
        <v>4.1302131667582613E-2</v>
      </c>
    </row>
    <row r="34" spans="1:15" s="368" customFormat="1" x14ac:dyDescent="0.25">
      <c r="A34" s="250"/>
      <c r="B34" s="395" t="s">
        <v>642</v>
      </c>
      <c r="C34" s="396"/>
      <c r="D34" s="325">
        <v>0</v>
      </c>
      <c r="E34" s="325">
        <v>0</v>
      </c>
      <c r="F34" s="325">
        <v>0</v>
      </c>
      <c r="G34" s="325">
        <v>96.784819718833617</v>
      </c>
      <c r="H34" s="325">
        <v>0</v>
      </c>
      <c r="I34" s="325">
        <v>0</v>
      </c>
      <c r="J34" s="325">
        <v>0</v>
      </c>
      <c r="K34" s="325">
        <v>0</v>
      </c>
      <c r="L34" s="325">
        <v>0</v>
      </c>
      <c r="M34" s="325">
        <v>0</v>
      </c>
      <c r="N34" s="325">
        <f t="shared" si="0"/>
        <v>96.784819718833617</v>
      </c>
      <c r="O34" s="327">
        <f t="shared" si="1"/>
        <v>5.8394463454663915E-3</v>
      </c>
    </row>
    <row r="35" spans="1:15" s="368" customFormat="1" x14ac:dyDescent="0.25">
      <c r="A35" s="250"/>
      <c r="B35" s="395" t="s">
        <v>666</v>
      </c>
      <c r="C35" s="396"/>
      <c r="D35" s="325">
        <v>425.6534065594318</v>
      </c>
      <c r="E35" s="325">
        <v>0</v>
      </c>
      <c r="F35" s="325">
        <v>0</v>
      </c>
      <c r="G35" s="325">
        <v>0</v>
      </c>
      <c r="H35" s="325">
        <v>0</v>
      </c>
      <c r="I35" s="325">
        <v>0</v>
      </c>
      <c r="J35" s="325">
        <v>0</v>
      </c>
      <c r="K35" s="325">
        <v>0</v>
      </c>
      <c r="L35" s="325">
        <v>0</v>
      </c>
      <c r="M35" s="325">
        <v>0</v>
      </c>
      <c r="N35" s="325">
        <f t="shared" si="0"/>
        <v>425.6534065594318</v>
      </c>
      <c r="O35" s="327">
        <f t="shared" si="1"/>
        <v>2.5681509110515175E-2</v>
      </c>
    </row>
    <row r="36" spans="1:15" s="368" customFormat="1" x14ac:dyDescent="0.25">
      <c r="A36" s="250"/>
      <c r="B36" s="395" t="s">
        <v>1126</v>
      </c>
      <c r="C36" s="396"/>
      <c r="D36" s="325">
        <v>0</v>
      </c>
      <c r="E36" s="325">
        <v>0</v>
      </c>
      <c r="F36" s="325">
        <v>0</v>
      </c>
      <c r="G36" s="325">
        <v>879.27737146596098</v>
      </c>
      <c r="H36" s="325">
        <v>0</v>
      </c>
      <c r="I36" s="325">
        <v>0</v>
      </c>
      <c r="J36" s="325">
        <v>0</v>
      </c>
      <c r="K36" s="325">
        <v>0</v>
      </c>
      <c r="L36" s="325">
        <v>0</v>
      </c>
      <c r="M36" s="325">
        <v>0</v>
      </c>
      <c r="N36" s="325">
        <f t="shared" si="0"/>
        <v>879.27737146596098</v>
      </c>
      <c r="O36" s="327">
        <f t="shared" si="1"/>
        <v>5.3050602856669536E-2</v>
      </c>
    </row>
    <row r="37" spans="1:15" s="368" customFormat="1" x14ac:dyDescent="0.25">
      <c r="A37" s="250"/>
      <c r="B37" s="395" t="s">
        <v>1127</v>
      </c>
      <c r="C37" s="396"/>
      <c r="D37" s="325">
        <v>0</v>
      </c>
      <c r="E37" s="325">
        <v>0</v>
      </c>
      <c r="F37" s="325">
        <v>0</v>
      </c>
      <c r="G37" s="325">
        <v>34.832924509999998</v>
      </c>
      <c r="H37" s="325">
        <v>0</v>
      </c>
      <c r="I37" s="325">
        <v>0</v>
      </c>
      <c r="J37" s="325">
        <v>0</v>
      </c>
      <c r="K37" s="325">
        <v>0</v>
      </c>
      <c r="L37" s="325">
        <v>0</v>
      </c>
      <c r="M37" s="325">
        <v>0</v>
      </c>
      <c r="N37" s="325">
        <f t="shared" si="0"/>
        <v>34.832924509999998</v>
      </c>
      <c r="O37" s="327">
        <f t="shared" si="1"/>
        <v>2.1016208360229559E-3</v>
      </c>
    </row>
    <row r="38" spans="1:15" x14ac:dyDescent="0.25">
      <c r="A38" s="240"/>
      <c r="B38" s="393" t="s">
        <v>102</v>
      </c>
      <c r="C38" s="394"/>
      <c r="D38" s="326">
        <f t="shared" ref="D38:O38" si="2">SUM(D26:D37)</f>
        <v>425.6534065594318</v>
      </c>
      <c r="E38" s="326">
        <f t="shared" si="2"/>
        <v>443.93742043999998</v>
      </c>
      <c r="F38" s="326">
        <f t="shared" si="2"/>
        <v>42.013043430000003</v>
      </c>
      <c r="G38" s="326">
        <f t="shared" si="2"/>
        <v>4623.3630816086834</v>
      </c>
      <c r="H38" s="326">
        <f t="shared" si="2"/>
        <v>3430.0989849399998</v>
      </c>
      <c r="I38" s="326">
        <f t="shared" si="2"/>
        <v>281.21472375999997</v>
      </c>
      <c r="J38" s="326">
        <f t="shared" si="2"/>
        <v>4781.3316448400001</v>
      </c>
      <c r="K38" s="326">
        <f t="shared" si="2"/>
        <v>449.91435260999998</v>
      </c>
      <c r="L38" s="326">
        <f t="shared" si="2"/>
        <v>1922.9768031399999</v>
      </c>
      <c r="M38" s="326">
        <f t="shared" si="2"/>
        <v>173.81095017000001</v>
      </c>
      <c r="N38" s="326">
        <f t="shared" si="2"/>
        <v>16574.314411498115</v>
      </c>
      <c r="O38" s="328">
        <f t="shared" si="2"/>
        <v>0.99999999999999989</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L8" sqref="L8"/>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45322</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1131</v>
      </c>
      <c r="C11" s="121"/>
      <c r="D11" s="332">
        <v>0</v>
      </c>
      <c r="E11" s="333">
        <v>0</v>
      </c>
      <c r="F11" s="333">
        <v>1000</v>
      </c>
      <c r="G11" s="334">
        <v>2250</v>
      </c>
      <c r="H11" s="2"/>
    </row>
    <row r="12" spans="1:8" x14ac:dyDescent="0.25">
      <c r="A12" s="195"/>
      <c r="B12" s="143" t="s">
        <v>1132</v>
      </c>
      <c r="C12" s="144"/>
      <c r="D12" s="335">
        <f>D13-D11</f>
        <v>12650</v>
      </c>
      <c r="E12" s="336">
        <f>E13-E11</f>
        <v>12650</v>
      </c>
      <c r="F12" s="336">
        <f t="shared" ref="F12:G12" si="0">F13-F11</f>
        <v>12220</v>
      </c>
      <c r="G12" s="363">
        <f t="shared" si="0"/>
        <v>9720</v>
      </c>
      <c r="H12" s="2"/>
    </row>
    <row r="13" spans="1:8" x14ac:dyDescent="0.25">
      <c r="A13" s="195"/>
      <c r="B13" s="172" t="s">
        <v>1133</v>
      </c>
      <c r="C13" s="174"/>
      <c r="D13" s="338">
        <f>D21</f>
        <v>12650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1134</v>
      </c>
      <c r="C15" s="121"/>
      <c r="D15" s="341">
        <v>12650</v>
      </c>
      <c r="E15" s="341">
        <v>12650</v>
      </c>
      <c r="F15" s="341">
        <v>13220</v>
      </c>
      <c r="G15" s="342">
        <v>11970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12650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250</v>
      </c>
      <c r="C23" s="121"/>
      <c r="D23" s="332">
        <v>650</v>
      </c>
      <c r="E23" s="333">
        <v>650</v>
      </c>
      <c r="F23" s="333">
        <v>1720</v>
      </c>
      <c r="G23" s="348">
        <v>2970</v>
      </c>
      <c r="H23" s="2"/>
    </row>
    <row r="24" spans="1:8" x14ac:dyDescent="0.25">
      <c r="A24" s="195"/>
      <c r="B24" s="143" t="s">
        <v>252</v>
      </c>
      <c r="C24" s="144"/>
      <c r="D24" s="335">
        <f>D26-D23-D25</f>
        <v>11850</v>
      </c>
      <c r="E24" s="335">
        <f t="shared" ref="E24:F24" si="3">E26-E23-E25</f>
        <v>11850</v>
      </c>
      <c r="F24" s="335">
        <f t="shared" si="3"/>
        <v>11350</v>
      </c>
      <c r="G24" s="337">
        <f>G26-G23-G25</f>
        <v>8850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12650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1000</v>
      </c>
      <c r="F32" s="336">
        <f t="shared" si="5"/>
        <v>2500</v>
      </c>
      <c r="G32" s="363">
        <f>G33-G31</f>
        <v>3000</v>
      </c>
      <c r="H32" s="2"/>
    </row>
    <row r="33" spans="1:8" x14ac:dyDescent="0.25">
      <c r="A33" s="195"/>
      <c r="B33" s="172" t="s">
        <v>1133</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1134</v>
      </c>
      <c r="C35" s="121"/>
      <c r="D35" s="333">
        <v>0</v>
      </c>
      <c r="E35" s="333">
        <v>1000</v>
      </c>
      <c r="F35" s="333">
        <v>2500</v>
      </c>
      <c r="G35" s="334">
        <v>3000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1000</v>
      </c>
      <c r="F44" s="336">
        <f t="shared" si="8"/>
        <v>2500</v>
      </c>
      <c r="G44" s="337">
        <f>G46-G43-G45</f>
        <v>3000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SCF HTT Covered Bond Label Reporting 31-01-2024</dc:title>
  <dc:creator>Societe Generale</dc:creator>
  <cp:lastModifiedBy>ANDRE Patrick CommEde</cp:lastModifiedBy>
  <cp:lastPrinted>2022-04-21T14:32:02Z</cp:lastPrinted>
  <dcterms:created xsi:type="dcterms:W3CDTF">2020-12-29T15:50:15Z</dcterms:created>
  <dcterms:modified xsi:type="dcterms:W3CDTF">2024-03-06T10:09:12Z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