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UR.MSD.WORLD.SOCGEN\groupdir\Tree\COMM\EDE\EDT\01_INTERNET\01_Publications des sites institutionnel et investors\01_Publications\2023\20231229_SG SFH et SG SCF\"/>
    </mc:Choice>
  </mc:AlternateContent>
  <xr:revisionPtr revIDLastSave="0" documentId="13_ncr:1_{31F770ED-2F65-4D05-8B42-AE333234AC45}" xr6:coauthVersionLast="47" xr6:coauthVersionMax="47" xr10:uidLastSave="{00000000-0000-0000-0000-000000000000}"/>
  <bookViews>
    <workbookView xWindow="-120" yWindow="-120" windowWidth="29040" windowHeight="158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G32" i="12"/>
  <c r="F32" i="12"/>
  <c r="E32" i="12"/>
  <c r="D32" i="12"/>
  <c r="G21" i="12"/>
  <c r="G26" i="12" s="1"/>
  <c r="G24" i="12" s="1"/>
  <c r="F21" i="12"/>
  <c r="F26" i="12" s="1"/>
  <c r="F24" i="12" s="1"/>
  <c r="E21" i="12"/>
  <c r="E26" i="12" s="1"/>
  <c r="E24" i="12" s="1"/>
  <c r="D21" i="12"/>
  <c r="D26" i="12" s="1"/>
  <c r="D24" i="12" s="1"/>
  <c r="G13" i="12"/>
  <c r="F13" i="12"/>
  <c r="E13" i="12"/>
  <c r="D13" i="12"/>
  <c r="G12" i="12"/>
  <c r="F12" i="12"/>
  <c r="E12" i="12"/>
  <c r="D12" i="12"/>
  <c r="D10" i="12"/>
  <c r="G10" i="12" s="1"/>
  <c r="G30" i="12" s="1"/>
  <c r="M38" i="11"/>
  <c r="L38" i="11"/>
  <c r="K38" i="11"/>
  <c r="J38" i="11"/>
  <c r="I38" i="11"/>
  <c r="H38" i="11"/>
  <c r="G38" i="11"/>
  <c r="F38" i="11"/>
  <c r="E38" i="11"/>
  <c r="D38" i="11"/>
  <c r="N37" i="11"/>
  <c r="O37" i="11" s="1"/>
  <c r="N36" i="11"/>
  <c r="N35" i="11"/>
  <c r="N34" i="11"/>
  <c r="N33" i="11"/>
  <c r="O33" i="11" s="1"/>
  <c r="N32" i="11"/>
  <c r="N31" i="11"/>
  <c r="N30" i="11"/>
  <c r="N29" i="11"/>
  <c r="O29" i="11" s="1"/>
  <c r="N28" i="11"/>
  <c r="N27" i="11"/>
  <c r="N26" i="11"/>
  <c r="N38"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10" i="7" s="1"/>
  <c r="C37" i="7"/>
  <c r="F28" i="7" s="1"/>
  <c r="G28" i="7"/>
  <c r="G27" i="7"/>
  <c r="F27" i="7"/>
  <c r="G26" i="7"/>
  <c r="G25" i="7"/>
  <c r="F25" i="7"/>
  <c r="G24" i="7"/>
  <c r="G23" i="7"/>
  <c r="F23" i="7"/>
  <c r="G22" i="7"/>
  <c r="G37" i="7" s="1"/>
  <c r="C19" i="7"/>
  <c r="C313" i="6"/>
  <c r="D307" i="6"/>
  <c r="C304" i="6"/>
  <c r="C303" i="6"/>
  <c r="C302" i="6"/>
  <c r="C298" i="6"/>
  <c r="C297" i="6"/>
  <c r="C296" i="6"/>
  <c r="D295" i="6"/>
  <c r="F293" i="6"/>
  <c r="C292" i="6"/>
  <c r="D291" i="6"/>
  <c r="C289" i="6"/>
  <c r="C288" i="6"/>
  <c r="C220" i="6"/>
  <c r="G218" i="6"/>
  <c r="F217" i="6"/>
  <c r="F220" i="6" s="1"/>
  <c r="C217" i="6"/>
  <c r="G217" i="6" s="1"/>
  <c r="G220" i="6" s="1"/>
  <c r="F187" i="6"/>
  <c r="C187" i="6"/>
  <c r="C179" i="6"/>
  <c r="C193" i="6" s="1"/>
  <c r="F177" i="6"/>
  <c r="F179" i="6" s="1"/>
  <c r="F174" i="6"/>
  <c r="D167" i="6"/>
  <c r="G166" i="6" s="1"/>
  <c r="C167" i="6"/>
  <c r="F166" i="6" s="1"/>
  <c r="G165" i="6"/>
  <c r="F165" i="6"/>
  <c r="C156" i="6"/>
  <c r="F154" i="6"/>
  <c r="D154" i="6"/>
  <c r="D156" i="6" s="1"/>
  <c r="G154" i="6" s="1"/>
  <c r="F138" i="6"/>
  <c r="F156" i="6" s="1"/>
  <c r="D138" i="6"/>
  <c r="C130" i="6"/>
  <c r="F128" i="6" s="1"/>
  <c r="D128" i="6"/>
  <c r="F112" i="6"/>
  <c r="D112" i="6"/>
  <c r="D100" i="6"/>
  <c r="C100" i="6"/>
  <c r="G99" i="6"/>
  <c r="F99" i="6"/>
  <c r="G98" i="6"/>
  <c r="F98" i="6"/>
  <c r="G97" i="6"/>
  <c r="F97" i="6"/>
  <c r="G96" i="6"/>
  <c r="F96" i="6"/>
  <c r="G95" i="6"/>
  <c r="F95" i="6"/>
  <c r="G94" i="6"/>
  <c r="F94" i="6"/>
  <c r="G93" i="6"/>
  <c r="G100" i="6" s="1"/>
  <c r="F93" i="6"/>
  <c r="F100" i="6" s="1"/>
  <c r="D77" i="6"/>
  <c r="G76" i="6" s="1"/>
  <c r="C77" i="6"/>
  <c r="F76" i="6" s="1"/>
  <c r="F75" i="6"/>
  <c r="G73" i="6"/>
  <c r="F73" i="6"/>
  <c r="G71" i="6"/>
  <c r="F71" i="6"/>
  <c r="C58" i="6"/>
  <c r="F218" i="6" s="1"/>
  <c r="F56" i="6"/>
  <c r="C56" i="6"/>
  <c r="F54" i="6"/>
  <c r="F58" i="6" s="1"/>
  <c r="C38" i="6"/>
  <c r="D45" i="6" s="1"/>
  <c r="F161" i="7" l="1"/>
  <c r="F157" i="7"/>
  <c r="F153" i="7"/>
  <c r="F151" i="7" s="1"/>
  <c r="F160" i="7"/>
  <c r="F156" i="7"/>
  <c r="F158" i="7"/>
  <c r="F159" i="7"/>
  <c r="F155" i="7"/>
  <c r="F162" i="7"/>
  <c r="F154" i="7"/>
  <c r="F148" i="7" s="1"/>
  <c r="C207" i="6"/>
  <c r="C208" i="6" s="1"/>
  <c r="F193" i="6" s="1"/>
  <c r="F207" i="6" s="1"/>
  <c r="F208" i="6" s="1"/>
  <c r="O30" i="11"/>
  <c r="O34" i="11"/>
  <c r="G138" i="6"/>
  <c r="G156" i="6" s="1"/>
  <c r="O27" i="11"/>
  <c r="O31" i="11"/>
  <c r="O35" i="11"/>
  <c r="F130" i="6"/>
  <c r="O28" i="11"/>
  <c r="O32" i="11"/>
  <c r="O36" i="11"/>
  <c r="G75" i="6"/>
  <c r="D130" i="6"/>
  <c r="G112" i="6" s="1"/>
  <c r="D30" i="12"/>
  <c r="F70" i="6"/>
  <c r="F72" i="6"/>
  <c r="F74" i="6"/>
  <c r="F164" i="6"/>
  <c r="F167" i="6" s="1"/>
  <c r="C42" i="7"/>
  <c r="O26" i="11"/>
  <c r="O38" i="11" s="1"/>
  <c r="E10" i="12"/>
  <c r="E30" i="12" s="1"/>
  <c r="G70" i="6"/>
  <c r="G74" i="6"/>
  <c r="G164" i="6"/>
  <c r="G167" i="6" s="1"/>
  <c r="F10" i="12"/>
  <c r="F30" i="12" s="1"/>
  <c r="G72" i="6"/>
  <c r="F22" i="7"/>
  <c r="F24" i="7"/>
  <c r="F26" i="7"/>
  <c r="F77" i="6" l="1"/>
  <c r="G77" i="6"/>
  <c r="F149" i="7"/>
  <c r="F152" i="7" s="1"/>
  <c r="F37" i="7"/>
  <c r="F40" i="7"/>
  <c r="C39" i="7"/>
  <c r="F39" i="7" s="1"/>
  <c r="F41" i="7"/>
  <c r="F150" i="7"/>
  <c r="G128" i="6"/>
  <c r="G130" i="6" s="1"/>
  <c r="F42" i="7" l="1"/>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<sst xmlns="http://schemas.openxmlformats.org/spreadsheetml/2006/main" count="1469" uniqueCount="1141">
  <si>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</si>
  <si>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</si>
  <si>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</si>
  <si>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</si>
  <si>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30/11/23</t>
  </si>
  <si>
    <t>Cut-off Date: 30/11/23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</si>
  <si>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</si>
  <si>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</si>
  <si>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</si>
  <si>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</si>
  <si>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</si>
  <si>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</si>
  <si>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</si>
  <si>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</si>
  <si>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</si>
  <si>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</si>
  <si>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</si>
  <si>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</si>
  <si>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</si>
  <si>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</si>
  <si>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</si>
  <si>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</si>
  <si>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</si>
  <si>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</si>
  <si>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</si>
  <si>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</si>
  <si>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</si>
  <si>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</si>
  <si>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</si>
  <si>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</si>
  <si>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</si>
  <si>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</si>
  <si>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</si>
  <si>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</si>
  <si>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30/11/23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</si>
  <si>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</si>
  <si>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</si>
  <si>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</si>
  <si>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</si>
  <si>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</si>
  <si>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</si>
  <si>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</si>
  <si>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</si>
  <si>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</si>
  <si>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</si>
  <si>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</si>
  <si>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</si>
  <si>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</si>
  <si>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</si>
  <si>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</si>
  <si>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</si>
  <si>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</si>
  <si>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</si>
  <si>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</si>
  <si>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</si>
  <si>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</si>
  <si>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</si>
  <si>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</si>
  <si>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</si>
  <si>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</si>
  <si>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</si>
  <si>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</si>
  <si>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</si>
  <si>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</si>
  <si>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</si>
  <si>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</si>
  <si>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</si>
  <si>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</si>
  <si>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</si>
  <si>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</si>
  <si>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</si>
  <si>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</si>
  <si>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</si>
  <si>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</si>
  <si>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</si>
  <si>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</si>
  <si>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</si>
  <si>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</si>
  <si>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</si>
  <si>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</si>
  <si>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</si>
  <si>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</si>
  <si>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</si>
  <si>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</si>
  <si>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</si>
  <si>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</si>
  <si>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</si>
  <si>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</si>
  <si>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</si>
  <si>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</si>
  <si>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</si>
  <si>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</si>
  <si>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</si>
  <si>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</si>
  <si>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</si>
  <si>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</si>
  <si>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</si>
  <si>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</si>
  <si>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</si>
  <si>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</si>
  <si>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</si>
  <si>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</si>
  <si>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</si>
  <si>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</si>
  <si>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</si>
  <si>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</si>
  <si>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</si>
  <si>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</si>
  <si>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</si>
  <si>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</si>
  <si>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</si>
  <si>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</si>
  <si>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</si>
  <si>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</si>
  <si>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</si>
  <si>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</si>
  <si>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</si>
  <si>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</si>
  <si>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</si>
  <si>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</si>
  <si>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</si>
  <si>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</si>
  <si>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</si>
  <si>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</si>
  <si>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</si>
  <si>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</si>
  <si>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</si>
  <si>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</si>
  <si>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</si>
  <si>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</si>
  <si>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</si>
  <si>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</si>
  <si>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</si>
  <si>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</si>
  <si>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</si>
  <si>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</si>
  <si>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</si>
  <si>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</si>
  <si>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</si>
  <si>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</si>
  <si>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</si>
  <si>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</si>
  <si>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</si>
  <si>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</si>
  <si>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</si>
  <si>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</si>
  <si>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</si>
  <si>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</si>
  <si>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</si>
  <si>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</si>
  <si>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</si>
  <si>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</si>
  <si>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</si>
  <si>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</si>
  <si>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</si>
  <si>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</si>
  <si>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</si>
  <si>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</si>
  <si>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</si>
  <si>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</si>
  <si>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</si>
  <si>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</si>
  <si>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</si>
  <si>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</si>
  <si>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</si>
  <si>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</si>
  <si>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</si>
  <si>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</si>
  <si>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</si>
  <si>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</si>
  <si>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</si>
  <si>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</si>
  <si>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</si>
  <si>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</si>
  <si>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</si>
  <si>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</si>
  <si>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</si>
  <si>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</si>
  <si>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</si>
  <si>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</si>
  <si>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</si>
  <si>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</si>
  <si>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</si>
  <si>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</si>
  <si>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</si>
  <si>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</si>
  <si>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</si>
  <si>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</si>
  <si>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</si>
  <si>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</si>
  <si>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</si>
  <si>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</si>
  <si>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</si>
  <si>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</si>
  <si>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</si>
  <si>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</si>
  <si>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</si>
  <si>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</si>
  <si>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</si>
  <si>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</si>
  <si>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</si>
  <si>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</si>
  <si>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</si>
  <si>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</si>
  <si>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</si>
  <si>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</si>
  <si>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</si>
  <si>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</si>
  <si>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</si>
  <si>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</si>
  <si>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</si>
  <si>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</si>
  <si>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</si>
  <si>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</si>
  <si>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</si>
  <si>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</si>
  <si>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</si>
  <si>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</si>
  <si>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</si>
  <si>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</si>
  <si>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</si>
  <si>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</si>
  <si>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</si>
  <si>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</si>
  <si>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</si>
  <si>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</si>
  <si>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</si>
  <si>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</si>
  <si>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</si>
  <si>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</si>
  <si>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</si>
  <si>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</si>
  <si>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</si>
  <si>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</si>
  <si>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</si>
  <si>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</si>
  <si>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</si>
  <si>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</si>
  <si>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</si>
  <si>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</si>
  <si>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</si>
  <si>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</si>
  <si>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</si>
  <si>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</si>
  <si>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</si>
  <si>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</si>
  <si>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</si>
  <si>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</si>
  <si>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</si>
  <si>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</si>
  <si>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</si>
  <si>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</si>
  <si>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</si>
  <si>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</si>
  <si>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</si>
  <si>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</si>
  <si>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</si>
  <si>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</si>
  <si>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</si>
  <si>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</si>
  <si>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</si>
  <si>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</si>
  <si>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</si>
  <si>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</si>
  <si>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</si>
  <si>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</si>
  <si>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</si>
  <si>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</si>
  <si>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</si>
  <si>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</si>
  <si>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</si>
  <si>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</si>
  <si>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</si>
  <si>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</si>
  <si>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</si>
  <si>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</si>
  <si>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</si>
  <si>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</si>
  <si>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</si>
  <si>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</si>
  <si>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</si>
  <si>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</si>
  <si>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</si>
  <si>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</si>
  <si>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</si>
  <si>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</si>
  <si>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</si>
  <si>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</si>
  <si>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</si>
  <si>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</si>
  <si>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</si>
  <si>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</si>
  <si>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</si>
  <si>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</si>
  <si>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</si>
  <si>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</si>
  <si>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</si>
  <si>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</si>
  <si>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</si>
  <si>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</si>
  <si>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</si>
  <si>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</si>
  <si>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</si>
  <si>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</si>
  <si>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</si>
  <si>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</si>
  <si>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</si>
  <si>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</si>
  <si>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</si>
  <si>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</si>
  <si>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</si>
  <si>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</si>
  <si>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</si>
  <si>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</si>
  <si>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</si>
  <si>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</si>
  <si>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</si>
  <si>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</si>
  <si>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</si>
  <si>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</si>
  <si>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</si>
  <si>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</si>
  <si>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</si>
  <si>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</si>
  <si>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</si>
  <si>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</si>
  <si>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</si>
  <si>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</si>
  <si>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</si>
  <si>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</si>
  <si>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</si>
  <si>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</si>
  <si>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</si>
  <si>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</si>
  <si>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</si>
  <si>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</si>
  <si>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</si>
  <si>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</si>
  <si>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</si>
  <si>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</si>
  <si>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</si>
  <si>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</si>
  <si>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</si>
  <si>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</si>
  <si>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</si>
  <si>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</si>
  <si>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</si>
  <si>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</si>
  <si>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</si>
  <si>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</si>
  <si>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</si>
  <si>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</si>
  <si>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</si>
  <si>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</si>
  <si>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</si>
  <si>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</si>
  <si>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</si>
  <si>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</si>
  <si>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</si>
  <si>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</si>
  <si>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</si>
  <si>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</si>
  <si>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</si>
  <si>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</si>
  <si>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</si>
  <si>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</si>
  <si>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</si>
  <si>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</si>
  <si>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</si>
  <si>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</si>
  <si>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</si>
  <si>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</si>
  <si>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</si>
  <si>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</si>
  <si>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</si>
  <si>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</si>
  <si>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</si>
  <si>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</si>
  <si>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</si>
  <si>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</si>
  <si>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</si>
  <si>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</si>
  <si>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</si>
  <si>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</si>
  <si>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</si>
  <si>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</si>
  <si>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</si>
  <si>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</si>
  <si>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</si>
  <si>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</si>
  <si>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</si>
  <si>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</si>
  <si>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</si>
  <si>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</si>
  <si>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</si>
  <si>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</si>
  <si>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</si>
  <si>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</si>
  <si>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</si>
  <si>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</si>
  <si>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</si>
  <si>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</si>
  <si>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</si>
  <si>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</si>
  <si>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</si>
  <si>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</si>
  <si>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</si>
  <si>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</si>
  <si>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</si>
  <si>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</si>
  <si>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</si>
  <si>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</si>
  <si>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</si>
  <si>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</si>
  <si>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</si>
  <si>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</si>
  <si>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</si>
  <si>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</si>
  <si>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</si>
  <si>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</si>
  <si>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</si>
  <si>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</si>
  <si>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</si>
  <si>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</si>
  <si>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</si>
  <si>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</si>
  <si>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</si>
  <si>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</si>
  <si>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</si>
  <si>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</si>
  <si>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</si>
  <si>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</si>
  <si>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</si>
  <si>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</si>
  <si>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</si>
  <si>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</si>
  <si>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</si>
  <si>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</si>
  <si>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</si>
  <si>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</si>
  <si>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</si>
  <si>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</si>
  <si>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</si>
  <si>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</si>
  <si>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</si>
  <si>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</si>
  <si>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</si>
  <si>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</si>
  <si>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</si>
  <si>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</si>
  <si>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</si>
  <si>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</si>
  <si>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</si>
  <si>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</si>
  <si>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</si>
  <si>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</si>
  <si>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</si>
  <si>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</si>
  <si>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</si>
  <si>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</si>
  <si>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</si>
  <si>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</si>
  <si>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</si>
  <si>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</si>
  <si>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</si>
  <si>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</si>
  <si>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</si>
  <si>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</si>
  <si>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</si>
  <si>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</si>
  <si>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</si>
  <si>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</si>
  <si>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</si>
  <si>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</si>
  <si>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</si>
  <si>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</si>
  <si>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</si>
  <si>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</si>
  <si>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</si>
  <si>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</si>
  <si>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</si>
  <si>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</si>
  <si>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</si>
  <si>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</si>
  <si>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</si>
  <si>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</si>
  <si>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</si>
  <si>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</si>
  <si>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</si>
  <si>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</si>
  <si>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</si>
  <si>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</si>
  <si>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</si>
  <si>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</si>
  <si>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</si>
  <si>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</si>
  <si>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</si>
  <si>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</si>
  <si>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</si>
  <si>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</si>
  <si>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</si>
  <si>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</si>
  <si>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</si>
  <si>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</si>
  <si>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</si>
  <si>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</si>
  <si>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</si>
  <si>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</si>
  <si>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</si>
  <si>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</si>
  <si>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</si>
  <si>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</si>
  <si>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</si>
  <si>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</si>
  <si>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</si>
  <si>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</si>
  <si>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</si>
  <si>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</si>
  <si>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</si>
  <si>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</si>
  <si>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</si>
  <si>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</si>
  <si>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</si>
  <si>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</si>
  <si>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</si>
  <si>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</si>
  <si>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</si>
  <si>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</si>
  <si>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</si>
  <si>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</si>
  <si>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</si>
  <si>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</si>
  <si>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</si>
  <si>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</si>
  <si>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</si>
  <si>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</si>
  <si>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</si>
  <si>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</si>
  <si>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</si>
  <si>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</si>
  <si>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</si>
  <si>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</si>
  <si>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</si>
  <si>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</si>
  <si>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</si>
  <si>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</si>
  <si>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</si>
  <si>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</si>
  <si>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</si>
  <si>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</si>
  <si>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</si>
  <si>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</si>
  <si>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</si>
  <si>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</si>
  <si>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</si>
  <si>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</si>
  <si>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</si>
  <si>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</si>
  <si>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</si>
  <si>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</si>
  <si>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</si>
  <si>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</si>
  <si>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</si>
  <si>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</si>
  <si>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</si>
  <si>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</si>
  <si>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</si>
  <si>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</si>
  <si>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</si>
  <si>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</si>
  <si>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</si>
  <si>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</si>
  <si>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</si>
  <si>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</si>
  <si>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</si>
  <si>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</si>
  <si>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</si>
  <si>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</si>
  <si>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</si>
  <si>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</si>
  <si>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</si>
  <si>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</si>
  <si>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</si>
  <si>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</si>
  <si>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</si>
  <si>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</si>
  <si>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</si>
  <si>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</si>
  <si>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</si>
  <si>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</si>
  <si>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</si>
  <si>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</si>
  <si>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</si>
  <si>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</si>
  <si>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</si>
  <si>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</si>
  <si>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</si>
  <si>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</si>
  <si>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</si>
  <si>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</si>
  <si>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</si>
  <si>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</si>
  <si>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</si>
  <si>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</si>
  <si>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</si>
  <si>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</si>
  <si>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</si>
  <si>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</si>
  <si>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</si>
  <si>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</si>
  <si>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</si>
  <si>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</si>
  <si>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</si>
  <si>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</si>
  <si>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</si>
  <si>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</si>
  <si>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</si>
  <si>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</si>
  <si>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</si>
  <si>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</si>
  <si>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</si>
  <si>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</si>
  <si>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</si>
  <si>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</si>
  <si>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</si>
  <si>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</si>
  <si>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</si>
  <si>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</si>
  <si>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</si>
  <si>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</si>
  <si>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</si>
  <si>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</si>
  <si>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</si>
  <si>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</si>
  <si>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</si>
  <si>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</si>
  <si>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</si>
  <si>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</si>
  <si>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</si>
  <si>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</si>
  <si>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</si>
  <si>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</si>
  <si>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</si>
  <si>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</si>
  <si>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</si>
  <si>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</si>
  <si>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</si>
  <si>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</si>
  <si>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</si>
  <si>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</si>
  <si>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</si>
  <si>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</si>
  <si>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</si>
  <si>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</si>
  <si>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</si>
  <si>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</si>
  <si>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</si>
  <si>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</si>
  <si>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</si>
  <si>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</si>
  <si>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</si>
  <si>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</si>
  <si>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</si>
  <si>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</si>
  <si>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</si>
  <si>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</si>
  <si>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</si>
  <si>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</si>
  <si>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</si>
  <si>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</si>
  <si>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</si>
  <si>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</si>
  <si>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</si>
  <si>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</si>
  <si>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</si>
  <si>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</si>
  <si>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</si>
  <si>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</si>
  <si>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</si>
  <si>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</si>
  <si>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</si>
  <si>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</si>
  <si>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</si>
  <si>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</si>
  <si>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</si>
  <si>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</si>
  <si>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</si>
  <si>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</si>
  <si>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</si>
  <si>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</si>
  <si>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</si>
  <si>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</si>
  <si>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</si>
  <si>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</si>
  <si>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</si>
  <si>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</si>
  <si>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</si>
  <si>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</si>
  <si>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</si>
  <si>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</si>
  <si>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</si>
  <si>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</si>
  <si>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</si>
  <si>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</si>
  <si>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</si>
  <si>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</si>
  <si>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</si>
  <si>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</si>
  <si>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</si>
  <si>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</si>
  <si>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</si>
  <si>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</si>
  <si>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</si>
  <si>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</si>
  <si>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</si>
  <si>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</si>
  <si>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</si>
  <si>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</si>
  <si>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</si>
  <si>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</si>
  <si>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</si>
  <si>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</si>
  <si>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</si>
  <si>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</si>
  <si>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</si>
  <si>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</si>
  <si>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</si>
  <si>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</si>
  <si>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</si>
  <si>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</si>
  <si>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</si>
  <si>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</si>
  <si>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</si>
  <si>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</si>
  <si>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</si>
  <si>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</si>
  <si>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</si>
  <si>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</si>
  <si>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</si>
  <si>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</si>
  <si>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</si>
  <si>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</si>
  <si>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</si>
  <si>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</si>
  <si>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</si>
  <si>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</si>
  <si>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</si>
  <si>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</si>
  <si>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</si>
  <si>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</si>
  <si>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</si>
  <si>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</si>
  <si>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</si>
  <si>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</si>
  <si>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</si>
  <si>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</si>
  <si>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</si>
  <si>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</si>
  <si>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</si>
  <si>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</si>
  <si>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</si>
  <si>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</si>
  <si>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</si>
  <si>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</si>
  <si>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</si>
  <si>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</si>
  <si>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</si>
  <si>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</si>
  <si>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</si>
  <si>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</si>
  <si>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</si>
  <si>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</si>
  <si>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</si>
  <si>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</si>
  <si>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</si>
  <si>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</si>
  <si>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</si>
  <si>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</si>
  <si>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</si>
  <si>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</si>
  <si>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</si>
  <si>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</si>
  <si>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</si>
  <si>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</si>
  <si>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</si>
  <si>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</si>
  <si>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</si>
  <si>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</si>
  <si>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</si>
  <si>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</si>
  <si>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</si>
  <si>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</si>
  <si>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</si>
  <si>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</si>
  <si>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</si>
  <si>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</si>
  <si>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</si>
  <si>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</si>
  <si>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</si>
  <si>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</si>
  <si>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</si>
  <si>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</si>
  <si>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</si>
  <si>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</si>
  <si>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</si>
  <si>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</si>
  <si>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</si>
  <si>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</si>
  <si>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</si>
  <si>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</si>
  <si>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</si>
  <si>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</si>
  <si>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</si>
  <si>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</si>
  <si>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</si>
  <si>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</si>
  <si>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</si>
  <si>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</si>
  <si>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</si>
  <si>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</si>
  <si>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</si>
  <si>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</si>
  <si>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</si>
  <si>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</si>
  <si>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</si>
  <si>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</si>
  <si>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</si>
  <si>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</si>
  <si>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</si>
  <si>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</si>
  <si>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</si>
  <si>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</si>
  <si>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</si>
  <si>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</si>
  <si>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</si>
  <si>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</si>
  <si>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</si>
  <si>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</si>
  <si>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</si>
  <si>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</si>
  <si>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</si>
  <si>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</si>
  <si>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</si>
  <si>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</si>
  <si>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</si>
  <si>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</si>
  <si>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</si>
  <si>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</si>
  <si>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</si>
  <si>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</si>
  <si>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</si>
  <si>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</si>
  <si>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</si>
  <si>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</si>
  <si>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</si>
  <si>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</si>
  <si>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</si>
  <si>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</si>
  <si>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</si>
  <si>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</si>
  <si>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</si>
  <si>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</si>
  <si>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</si>
  <si>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</si>
  <si>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</si>
  <si>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</si>
  <si>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</si>
  <si>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</si>
  <si>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</si>
  <si>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</si>
  <si>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</si>
  <si>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</si>
  <si>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</si>
  <si>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</si>
  <si>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</si>
  <si>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</si>
  <si>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</si>
  <si>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</si>
  <si>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</si>
  <si>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</si>
  <si>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</si>
  <si>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</si>
  <si>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</si>
  <si>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</si>
  <si>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</si>
  <si>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</si>
  <si>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</si>
  <si>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</si>
  <si>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</si>
  <si>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</si>
  <si>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</si>
  <si>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</si>
  <si>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</si>
  <si>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</si>
  <si>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</si>
  <si>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</si>
  <si>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</si>
  <si>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</si>
  <si>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</si>
  <si>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</si>
  <si>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</si>
  <si>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</si>
  <si>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</si>
  <si>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</si>
  <si>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</si>
  <si>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</si>
  <si>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</si>
  <si>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</si>
  <si>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</si>
  <si>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</si>
  <si>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</si>
  <si>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</si>
  <si>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</si>
  <si>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</si>
  <si>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</si>
  <si>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</si>
  <si>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</si>
  <si>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</si>
  <si>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</si>
  <si>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</si>
  <si>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</si>
  <si>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</si>
  <si>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</si>
  <si>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</si>
  <si>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</si>
  <si>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</si>
  <si>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</si>
  <si>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</si>
  <si>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</si>
  <si>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</si>
  <si>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</si>
  <si>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</si>
  <si>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</si>
  <si>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</si>
  <si>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</si>
  <si>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</si>
  <si>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</si>
  <si>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</si>
  <si>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</si>
  <si>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</si>
  <si>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</si>
  <si>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</si>
  <si>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</si>
  <si>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</si>
  <si>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</si>
  <si>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</si>
  <si>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</si>
  <si>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</si>
  <si>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</si>
  <si>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</si>
  <si>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</si>
  <si>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</si>
  <si>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</si>
  <si>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</si>
  <si>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</si>
  <si>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</si>
  <si>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</si>
  <si>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</si>
  <si>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</si>
  <si>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</si>
  <si>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</si>
  <si>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</si>
  <si>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</si>
  <si>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</si>
  <si>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</si>
  <si>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</si>
  <si>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</si>
  <si>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</si>
  <si>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</si>
  <si>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</si>
  <si>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</si>
  <si>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</si>
  <si>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</si>
  <si>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</si>
  <si>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</si>
  <si>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</si>
  <si>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</si>
  <si>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</si>
  <si>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</si>
  <si>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</si>
  <si>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</si>
  <si>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</si>
  <si>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</si>
  <si>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</si>
  <si>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</si>
  <si>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</si>
  <si>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</si>
  <si>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</si>
  <si>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</si>
  <si>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</si>
  <si>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</si>
  <si>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</si>
  <si>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</si>
  <si>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</si>
  <si>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</si>
  <si>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</si>
  <si>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</si>
  <si>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</si>
  <si>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</si>
  <si>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</si>
  <si>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</si>
  <si>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</si>
  <si>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</si>
  <si>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</si>
  <si>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</si>
  <si>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</si>
  <si>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</si>
  <si>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</si>
  <si>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</si>
  <si>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</si>
  <si>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</si>
  <si>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</si>
  <si>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</si>
  <si>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</si>
  <si>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</si>
  <si>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</si>
  <si>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</si>
  <si>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</si>
  <si>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</si>
  <si>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</si>
  <si>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</si>
  <si>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</si>
  <si>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</si>
  <si>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</si>
  <si>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</si>
  <si>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</si>
  <si>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</si>
  <si>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</si>
  <si>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</si>
  <si>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</si>
  <si>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</si>
  <si>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</si>
  <si>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</si>
  <si>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</si>
  <si>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</si>
  <si>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</si>
  <si>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</si>
  <si>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</si>
  <si>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</si>
  <si>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</si>
  <si>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</si>
  <si>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</si>
  <si>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</si>
  <si>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</si>
  <si>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</si>
  <si>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</si>
  <si>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</si>
  <si>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</si>
  <si>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</si>
  <si>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</si>
  <si>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</si>
  <si>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</si>
  <si>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</si>
  <si>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</si>
  <si>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</si>
  <si>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</si>
  <si>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</si>
  <si>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</si>
  <si>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</si>
  <si>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</si>
  <si>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</si>
  <si>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</si>
  <si>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</si>
  <si>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</si>
  <si>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</si>
  <si>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</si>
  <si>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</si>
  <si>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</si>
  <si>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</si>
  <si>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CPR=0.25%;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</si>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</sst>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7">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6" t="s">
        <v>1</v>
      </c>
      <c r="F6" s="386"/>
      <c r="G6" s="38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7" t="s">
        <v>7</v>
      </c>
      <c r="E24" s="388" t="s">
        <v>8</v>
      </c>
      <c r="F24" s="388"/>
      <c r="G24" s="388"/>
      <c r="H24" s="388"/>
      <c r="I24" s="8"/>
      <c r="J24" s="9"/>
    </row>
    <row r="25" spans="2:10" x14ac:dyDescent="0.25">
      <c r="B25" s="7"/>
      <c r="C25" s="8"/>
      <c r="D25" s="8"/>
      <c r="H25" s="8"/>
      <c r="I25" s="8"/>
      <c r="J25" s="9"/>
    </row>
    <row r="26" spans="2:10" x14ac:dyDescent="0.25">
      <c r="B26" s="7"/>
      <c r="C26" s="8"/>
      <c r="D26" s="387" t="s">
        <v>9</v>
      </c>
      <c r="E26" s="388" t="s">
        <v>8</v>
      </c>
      <c r="F26" s="388"/>
      <c r="G26" s="388"/>
      <c r="H26" s="388"/>
      <c r="I26" s="8"/>
      <c r="J26" s="9"/>
    </row>
    <row r="27" spans="2:10" x14ac:dyDescent="0.25">
      <c r="B27" s="7"/>
      <c r="C27" s="8"/>
      <c r="D27" s="16"/>
      <c r="E27" s="16"/>
      <c r="F27" s="16"/>
      <c r="G27" s="16"/>
      <c r="H27" s="16"/>
      <c r="I27" s="8"/>
      <c r="J27" s="9"/>
    </row>
    <row r="28" spans="2:10" x14ac:dyDescent="0.25">
      <c r="B28" s="7"/>
      <c r="C28" s="8"/>
      <c r="D28" s="387" t="s">
        <v>10</v>
      </c>
      <c r="E28" s="388" t="s">
        <v>8</v>
      </c>
      <c r="F28" s="388"/>
      <c r="G28" s="388"/>
      <c r="H28" s="388"/>
      <c r="I28" s="8"/>
      <c r="J28" s="9"/>
    </row>
    <row r="29" spans="2:10" x14ac:dyDescent="0.25">
      <c r="B29" s="7"/>
      <c r="C29" s="8"/>
      <c r="I29" s="8"/>
      <c r="J29" s="9"/>
    </row>
    <row r="30" spans="2:10" x14ac:dyDescent="0.25">
      <c r="B30" s="7"/>
      <c r="C30" s="8"/>
      <c r="D30" s="384" t="s">
        <v>11</v>
      </c>
      <c r="E30" s="385"/>
      <c r="F30" s="385"/>
      <c r="G30" s="385"/>
      <c r="H30" s="38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D26:H26" location="'B2. HTT Public Sector Assets'!A1" display="Worksheet C: HTT Public Sector Assets" xr:uid="{00000000-0004-0000-0100-00001D000000}"/>
    <hyperlink ref="E26:I26" location="'B2. HTT Public Sector Assets'!A1" display="Worksheet C: HTT Public Sector Assets" xr:uid="{00000000-0004-0000-0100-00001E000000}"/>
    <hyperlink ref="F26:J26" location="'B2. HTT Public Sector Assets'!A1" display="Worksheet C: HTT Public Sector Assets" xr:uid="{00000000-0004-0000-0100-00001F000000}"/>
    <hyperlink ref="G26:K26" location="'B2. HTT Public Sector Assets'!A1" display="Worksheet C: HTT Public Sector Assets" xr:uid="{00000000-0004-0000-0100-000020000000}"/>
    <hyperlink ref="H26:L26" location="'B2. HTT Public Sector Assets'!A1" display="Worksheet C: HTT Public Sector Assets" xr:uid="{00000000-0004-0000-0100-000021000000}"/>
    <hyperlink ref="I26:M26" location="'B2. HTT Public Sector Assets'!A1" display="Worksheet C: HTT Public Sector Assets" xr:uid="{00000000-0004-0000-0100-000022000000}"/>
    <hyperlink ref="J26:N26" location="'B2. HTT Public Sector Assets'!A1" display="Worksheet C: HTT Public Sector Assets" xr:uid="{00000000-0004-0000-0100-000023000000}"/>
    <hyperlink ref="K26:O26" location="'B2. HTT Public Sector Assets'!A1" display="Worksheet C: HTT Public Sector Assets" xr:uid="{00000000-0004-0000-0100-000024000000}"/>
    <hyperlink ref="L26:P26" location="'B2. HTT Public Sector Assets'!A1" display="Worksheet C: HTT Public Sector Assets" xr:uid="{00000000-0004-0000-0100-000025000000}"/>
    <hyperlink ref="M26:Q26" location="'B2. HTT Public Sector Assets'!A1" display="Worksheet C: HTT Public Sector Assets" xr:uid="{00000000-0004-0000-0100-000026000000}"/>
    <hyperlink ref="N26:R26" location="'B2. HTT Public Sector Assets'!A1" display="Worksheet C: HTT Public Sector Assets" xr:uid="{00000000-0004-0000-0100-000027000000}"/>
    <hyperlink ref="O26:S26" location="'B2. HTT Public Sector Assets'!A1" display="Worksheet C: HTT Public Sector Assets" xr:uid="{00000000-0004-0000-0100-000028000000}"/>
    <hyperlink ref="P26:T26" location="'B2. HTT Public Sector Assets'!A1" display="Worksheet C: HTT Public Sector Assets" xr:uid="{00000000-0004-0000-0100-000029000000}"/>
    <hyperlink ref="Q26:U26" location="'B2. HTT Public Sector Assets'!A1" display="Worksheet C: HTT Public Sector Assets" xr:uid="{00000000-0004-0000-0100-00002A000000}"/>
    <hyperlink ref="R26:V26" location="'B2. HTT Public Sector Assets'!A1" display="Worksheet C: HTT Public Sector Assets" xr:uid="{00000000-0004-0000-0100-00002B000000}"/>
    <hyperlink ref="S26:W26" location="'B2. HTT Public Sector Assets'!A1" display="Worksheet C: HTT Public Sector Assets" xr:uid="{00000000-0004-0000-0100-00002C000000}"/>
    <hyperlink ref="T26:X26" location="'B2. HTT Public Sector Assets'!A1" display="Worksheet C: HTT Public Sector Assets" xr:uid="{00000000-0004-0000-0100-00002D000000}"/>
    <hyperlink ref="U26:Y26" location="'B2. HTT Public Sector Assets'!A1" display="Worksheet C: HTT Public Sector Assets" xr:uid="{00000000-0004-0000-0100-00002E000000}"/>
    <hyperlink ref="V26:Z26" location="'B2. HTT Public Sector Assets'!A1" display="Worksheet C: HTT Public Sector Assets" xr:uid="{00000000-0004-0000-0100-00002F000000}"/>
    <hyperlink ref="W26:AA26" location="'B2. HTT Public Sector Assets'!A1" display="Worksheet C: HTT Public Sector Assets" xr:uid="{00000000-0004-0000-0100-000030000000}"/>
    <hyperlink ref="X26:AB26" location="'B2. HTT Public Sector Assets'!A1" display="Worksheet C: HTT Public Sector Assets" xr:uid="{00000000-0004-0000-0100-000031000000}"/>
    <hyperlink ref="Y26:AC26" location="'B2. HTT Public Sector Assets'!A1" display="Worksheet C: HTT Public Sector Assets" xr:uid="{00000000-0004-0000-0100-000032000000}"/>
    <hyperlink ref="Z26:AD26" location="'B2. HTT Public Sector Assets'!A1" display="Worksheet C: HTT Public Sector Assets" xr:uid="{00000000-0004-0000-0100-000033000000}"/>
    <hyperlink ref="AA26:AE26" location="'B2. HTT Public Sector Assets'!A1" display="Worksheet C: HTT Public Sector Assets" xr:uid="{00000000-0004-0000-0100-000034000000}"/>
    <hyperlink ref="AB26:AF26" location="'B2. HTT Public Sector Assets'!A1" display="Worksheet C: HTT Public Sector Assets" xr:uid="{00000000-0004-0000-0100-000035000000}"/>
    <hyperlink ref="AC26:AG26" location="'B2. HTT Public Sector Assets'!A1" display="Worksheet C: HTT Public Sector Assets" xr:uid="{00000000-0004-0000-0100-000036000000}"/>
    <hyperlink ref="AD26:AH26" location="'B2. HTT Public Sector Assets'!A1" display="Worksheet C: HTT Public Sector Assets" xr:uid="{00000000-0004-0000-0100-000037000000}"/>
    <hyperlink ref="AE26:AI26" location="'B2. HTT Public Sector Assets'!A1" display="Worksheet C: HTT Public Sector Assets" xr:uid="{00000000-0004-0000-0100-000038000000}"/>
    <hyperlink ref="AF26:AJ26" location="'B2. HTT Public Sector Assets'!A1" display="Worksheet C: HTT Public Sector Assets" xr:uid="{00000000-0004-0000-0100-000039000000}"/>
    <hyperlink ref="D28:H28" location="'C. HTT Harmonised Glossary'!A1" display="Worksheet C: HTT Harmonised Glossary" xr:uid="{00000000-0004-0000-0100-00003A000000}"/>
    <hyperlink ref="E28:I28" location="'C. HTT Harmonised Glossary'!A1" display="Worksheet C: HTT Harmonised Glossary" xr:uid="{00000000-0004-0000-0100-00003B000000}"/>
    <hyperlink ref="F28:J28" location="'C. HTT Harmonised Glossary'!A1" display="Worksheet C: HTT Harmonised Glossary" xr:uid="{00000000-0004-0000-0100-00003C000000}"/>
    <hyperlink ref="G28:K28" location="'C. HTT Harmonised Glossary'!A1" display="Worksheet C: HTT Harmonised Glossary" xr:uid="{00000000-0004-0000-0100-00003D000000}"/>
    <hyperlink ref="H28:L28" location="'C. HTT Harmonised Glossary'!A1" display="Worksheet C: HTT Harmonised Glossary" xr:uid="{00000000-0004-0000-0100-00003E000000}"/>
    <hyperlink ref="I28:M28" location="'C. HTT Harmonised Glossary'!A1" display="Worksheet C: HTT Harmonised Glossary" xr:uid="{00000000-0004-0000-0100-00003F000000}"/>
    <hyperlink ref="J28:N28" location="'C. HTT Harmonised Glossary'!A1" display="Worksheet C: HTT Harmonised Glossary" xr:uid="{00000000-0004-0000-0100-000040000000}"/>
    <hyperlink ref="K28:O28" location="'C. HTT Harmonised Glossary'!A1" display="Worksheet C: HTT Harmonised Glossary" xr:uid="{00000000-0004-0000-0100-000041000000}"/>
    <hyperlink ref="L28:P28" location="'C. HTT Harmonised Glossary'!A1" display="Worksheet C: HTT Harmonised Glossary" xr:uid="{00000000-0004-0000-0100-000042000000}"/>
    <hyperlink ref="M28:Q28" location="'C. HTT Harmonised Glossary'!A1" display="Worksheet C: HTT Harmonised Glossary" xr:uid="{00000000-0004-0000-0100-000043000000}"/>
    <hyperlink ref="N28:R28" location="'C. HTT Harmonised Glossary'!A1" display="Worksheet C: HTT Harmonised Glossary" xr:uid="{00000000-0004-0000-0100-000044000000}"/>
    <hyperlink ref="O28:S28" location="'C. HTT Harmonised Glossary'!A1" display="Worksheet C: HTT Harmonised Glossary" xr:uid="{00000000-0004-0000-0100-000045000000}"/>
    <hyperlink ref="P28:T28" location="'C. HTT Harmonised Glossary'!A1" display="Worksheet C: HTT Harmonised Glossary" xr:uid="{00000000-0004-0000-0100-000046000000}"/>
    <hyperlink ref="Q28:U28" location="'C. HTT Harmonised Glossary'!A1" display="Worksheet C: HTT Harmonised Glossary" xr:uid="{00000000-0004-0000-0100-000047000000}"/>
    <hyperlink ref="R28:V28" location="'C. HTT Harmonised Glossary'!A1" display="Worksheet C: HTT Harmonised Glossary" xr:uid="{00000000-0004-0000-0100-000048000000}"/>
    <hyperlink ref="S28:W28" location="'C. HTT Harmonised Glossary'!A1" display="Worksheet C: HTT Harmonised Glossary" xr:uid="{00000000-0004-0000-0100-000049000000}"/>
    <hyperlink ref="T28:X28" location="'C. HTT Harmonised Glossary'!A1" display="Worksheet C: HTT Harmonised Glossary" xr:uid="{00000000-0004-0000-0100-00004A000000}"/>
    <hyperlink ref="U28:Y28" location="'C. HTT Harmonised Glossary'!A1" display="Worksheet C: HTT Harmonised Glossary" xr:uid="{00000000-0004-0000-0100-00004B000000}"/>
    <hyperlink ref="V28:Z28" location="'C. HTT Harmonised Glossary'!A1" display="Worksheet C: HTT Harmonised Glossary" xr:uid="{00000000-0004-0000-0100-00004C000000}"/>
    <hyperlink ref="W28:AA28" location="'C. HTT Harmonised Glossary'!A1" display="Worksheet C: HTT Harmonised Glossary" xr:uid="{00000000-0004-0000-0100-00004D000000}"/>
    <hyperlink ref="X28:AB28" location="'C. HTT Harmonised Glossary'!A1" display="Worksheet C: HTT Harmonised Glossary" xr:uid="{00000000-0004-0000-0100-00004E000000}"/>
    <hyperlink ref="Y28:AC28" location="'C. HTT Harmonised Glossary'!A1" display="Worksheet C: HTT Harmonised Glossary" xr:uid="{00000000-0004-0000-0100-00004F000000}"/>
    <hyperlink ref="Z28:AD28" location="'C. HTT Harmonised Glossary'!A1" display="Worksheet C: HTT Harmonised Glossary" xr:uid="{00000000-0004-0000-0100-000050000000}"/>
    <hyperlink ref="AA28:AE28" location="'C. HTT Harmonised Glossary'!A1" display="Worksheet C: HTT Harmonised Glossary" xr:uid="{00000000-0004-0000-0100-000051000000}"/>
    <hyperlink ref="AB28:AF28" location="'C. HTT Harmonised Glossary'!A1" display="Worksheet C: HTT Harmonised Glossary" xr:uid="{00000000-0004-0000-0100-000052000000}"/>
    <hyperlink ref="AC28:AG28" location="'C. HTT Harmonised Glossary'!A1" display="Worksheet C: HTT Harmonised Glossary" xr:uid="{00000000-0004-0000-0100-000053000000}"/>
    <hyperlink ref="AD28:AH28" location="'C. HTT Harmonised Glossary'!A1" display="Worksheet C: HTT Harmonised Glossary" xr:uid="{00000000-0004-0000-0100-000054000000}"/>
    <hyperlink ref="AE28:AI28" location="'C. HTT Harmonised Glossary'!A1" display="Worksheet C: HTT Harmonised Glossary" xr:uid="{00000000-0004-0000-0100-000055000000}"/>
    <hyperlink ref="AF28:AJ28" location="'C. HTT Harmonised Glossary'!A1" display="Worksheet C: HTT Harmonised Glossary" xr:uid="{00000000-0004-0000-0100-00005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5"/>
  <sheetViews>
    <sheetView zoomScaleNormal="100" workbookViewId="0">
      <selection activeCell="G1" sqref="D1:G1048576"/>
    </sheetView>
  </sheetViews>
  <sheetFormatPr baseColWidth="10" defaultColWidth="9.140625" defaultRowHeight="15" outlineLevelRow="1" x14ac:dyDescent="0.25"/>
  <cols>
    <col min="1" max="1" width="13.28515625" customWidth="1"/>
    <col min="2" max="2" width="60.7109375" customWidth="1"/>
    <col min="3" max="3" width="44.140625" bestFit="1" customWidth="1"/>
    <col min="4" max="4" width="27.5703125" bestFit="1" customWidth="1"/>
    <col min="5" max="5" width="6.7109375" customWidth="1"/>
    <col min="6" max="6" width="24.42578125" bestFit="1" customWidth="1"/>
    <col min="7" max="7" width="38.140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9" t="s">
        <v>31</v>
      </c>
      <c r="D16" s="389"/>
      <c r="E16" s="389"/>
      <c r="F16" s="389"/>
      <c r="G16" s="38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s="374" customFormat="1" x14ac:dyDescent="0.25">
      <c r="A27" s="26" t="s">
        <v>45</v>
      </c>
      <c r="B27" s="377" t="s">
        <v>46</v>
      </c>
      <c r="C27" s="26" t="s">
        <v>47</v>
      </c>
      <c r="D27" s="40"/>
      <c r="E27" s="40"/>
      <c r="F27" s="40"/>
      <c r="G27" s="20"/>
    </row>
    <row r="28" spans="1:7" s="374" customFormat="1" x14ac:dyDescent="0.25">
      <c r="A28" s="26" t="s">
        <v>48</v>
      </c>
      <c r="B28" s="377"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6"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collapsed="1"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17260.537425229544</v>
      </c>
      <c r="D38" s="26"/>
      <c r="E38" s="26"/>
      <c r="F38" s="40"/>
      <c r="G38" s="20"/>
    </row>
    <row r="39" spans="1:7" x14ac:dyDescent="0.25">
      <c r="A39" s="26" t="s">
        <v>64</v>
      </c>
      <c r="B39" s="40" t="s">
        <v>65</v>
      </c>
      <c r="C39" s="47">
        <v>11650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collapsed="1"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0.40659119529867332</v>
      </c>
      <c r="E45" s="50"/>
      <c r="F45" s="50">
        <v>7.4999999999999997E-2</v>
      </c>
      <c r="G45" s="265"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collapsed="1"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16945.276872675975</v>
      </c>
      <c r="D54" s="26"/>
      <c r="E54" s="52"/>
      <c r="F54" s="53">
        <f>C54/C$58</f>
        <v>0.98173518328040266</v>
      </c>
      <c r="G54" s="54"/>
    </row>
    <row r="55" spans="1:7" x14ac:dyDescent="0.25">
      <c r="A55" s="26" t="s">
        <v>95</v>
      </c>
      <c r="B55" s="40" t="s">
        <v>96</v>
      </c>
      <c r="C55" s="47"/>
      <c r="D55" s="26"/>
      <c r="E55" s="52"/>
      <c r="F55" s="53"/>
      <c r="G55" s="54"/>
    </row>
    <row r="56" spans="1:7" x14ac:dyDescent="0.25">
      <c r="A56" s="26" t="s">
        <v>97</v>
      </c>
      <c r="B56" s="40" t="s">
        <v>98</v>
      </c>
      <c r="C56" s="47">
        <f>C179</f>
        <v>315.26055255356965</v>
      </c>
      <c r="D56" s="26"/>
      <c r="E56" s="52"/>
      <c r="F56" s="53">
        <f>C56/C$58</f>
        <v>1.8264816719597423E-2</v>
      </c>
      <c r="G56" s="54"/>
    </row>
    <row r="57" spans="1:7" x14ac:dyDescent="0.25">
      <c r="A57" s="26" t="s">
        <v>99</v>
      </c>
      <c r="B57" s="26" t="s">
        <v>100</v>
      </c>
      <c r="C57" s="47"/>
      <c r="D57" s="26"/>
      <c r="E57" s="52"/>
      <c r="F57" s="53"/>
      <c r="G57" s="54"/>
    </row>
    <row r="58" spans="1:7" x14ac:dyDescent="0.25">
      <c r="A58" s="26" t="s">
        <v>101</v>
      </c>
      <c r="B58" s="55" t="s">
        <v>102</v>
      </c>
      <c r="C58" s="56">
        <f>C54+C56</f>
        <v>17260.537425229544</v>
      </c>
      <c r="D58" s="52"/>
      <c r="E58" s="52"/>
      <c r="F58" s="57">
        <f>F54+F56</f>
        <v>1</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collapsed="1" x14ac:dyDescent="0.25">
      <c r="A65" s="42"/>
      <c r="B65" s="43" t="s">
        <v>110</v>
      </c>
      <c r="C65" s="49" t="s">
        <v>111</v>
      </c>
      <c r="D65" s="49" t="s">
        <v>112</v>
      </c>
      <c r="E65" s="44"/>
      <c r="F65" s="45" t="s">
        <v>113</v>
      </c>
      <c r="G65" s="61" t="s">
        <v>114</v>
      </c>
    </row>
    <row r="66" spans="1:7" x14ac:dyDescent="0.25">
      <c r="A66" s="26" t="s">
        <v>115</v>
      </c>
      <c r="B66" s="40" t="s">
        <v>116</v>
      </c>
      <c r="C66" s="62">
        <v>6.0893298272390455</v>
      </c>
      <c r="D66" s="62">
        <v>6.0152611941576328</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1853.6568910006674</v>
      </c>
      <c r="D70" s="47">
        <v>1891.3858823139308</v>
      </c>
      <c r="E70" s="65"/>
      <c r="F70" s="53">
        <f>C70/C$77</f>
        <v>0.10939092177972046</v>
      </c>
      <c r="G70" s="53">
        <f>D70/D$77</f>
        <v>0.11161744447527117</v>
      </c>
    </row>
    <row r="71" spans="1:7" x14ac:dyDescent="0.25">
      <c r="A71" s="26" t="s">
        <v>121</v>
      </c>
      <c r="B71" s="65" t="s">
        <v>122</v>
      </c>
      <c r="C71" s="47">
        <v>1837.7445575819977</v>
      </c>
      <c r="D71" s="47">
        <v>1866.2019895325525</v>
      </c>
      <c r="E71" s="65"/>
      <c r="F71" s="53">
        <f t="shared" ref="F71:F76" si="0">C71/C$77</f>
        <v>0.10845187808248323</v>
      </c>
      <c r="G71" s="53">
        <f t="shared" ref="G71:G76" si="1">D71/D$77</f>
        <v>0.11013125290512064</v>
      </c>
    </row>
    <row r="72" spans="1:7" x14ac:dyDescent="0.25">
      <c r="A72" s="26" t="s">
        <v>123</v>
      </c>
      <c r="B72" s="65" t="s">
        <v>124</v>
      </c>
      <c r="C72" s="47">
        <v>1721.1534405386858</v>
      </c>
      <c r="D72" s="47">
        <v>1741.2461983297821</v>
      </c>
      <c r="E72" s="65"/>
      <c r="F72" s="53">
        <f t="shared" si="0"/>
        <v>0.10157141933814133</v>
      </c>
      <c r="G72" s="53">
        <f t="shared" si="1"/>
        <v>0.10275716482671346</v>
      </c>
    </row>
    <row r="73" spans="1:7" x14ac:dyDescent="0.25">
      <c r="A73" s="26" t="s">
        <v>125</v>
      </c>
      <c r="B73" s="65" t="s">
        <v>126</v>
      </c>
      <c r="C73" s="47">
        <v>1565.034870298291</v>
      </c>
      <c r="D73" s="47">
        <v>1578.0591610147185</v>
      </c>
      <c r="E73" s="65"/>
      <c r="F73" s="53">
        <f t="shared" si="0"/>
        <v>9.235830423121906E-2</v>
      </c>
      <c r="G73" s="53">
        <f t="shared" si="1"/>
        <v>9.3126914201011213E-2</v>
      </c>
    </row>
    <row r="74" spans="1:7" x14ac:dyDescent="0.25">
      <c r="A74" s="26" t="s">
        <v>127</v>
      </c>
      <c r="B74" s="65" t="s">
        <v>128</v>
      </c>
      <c r="C74" s="47">
        <v>1503.1753410429621</v>
      </c>
      <c r="D74" s="47">
        <v>1509.1502636238265</v>
      </c>
      <c r="E74" s="65"/>
      <c r="F74" s="53">
        <f t="shared" si="0"/>
        <v>8.8707752201362539E-2</v>
      </c>
      <c r="G74" s="53">
        <f t="shared" si="1"/>
        <v>8.9060353749068802E-2</v>
      </c>
    </row>
    <row r="75" spans="1:7" x14ac:dyDescent="0.25">
      <c r="A75" s="26" t="s">
        <v>129</v>
      </c>
      <c r="B75" s="65" t="s">
        <v>130</v>
      </c>
      <c r="C75" s="47">
        <v>5165.580631255968</v>
      </c>
      <c r="D75" s="47">
        <v>5141.8532697037272</v>
      </c>
      <c r="E75" s="65"/>
      <c r="F75" s="53">
        <f t="shared" si="0"/>
        <v>0.30483938506846203</v>
      </c>
      <c r="G75" s="53">
        <f t="shared" si="1"/>
        <v>0.30343914861467086</v>
      </c>
    </row>
    <row r="76" spans="1:7" x14ac:dyDescent="0.25">
      <c r="A76" s="26" t="s">
        <v>131</v>
      </c>
      <c r="B76" s="65" t="s">
        <v>132</v>
      </c>
      <c r="C76" s="47">
        <v>3298.9076845874015</v>
      </c>
      <c r="D76" s="47">
        <v>3217.3566517874356</v>
      </c>
      <c r="E76" s="65"/>
      <c r="F76" s="53">
        <f t="shared" si="0"/>
        <v>0.19468033929861145</v>
      </c>
      <c r="G76" s="53">
        <f t="shared" si="1"/>
        <v>0.18986772122814391</v>
      </c>
    </row>
    <row r="77" spans="1:7" x14ac:dyDescent="0.25">
      <c r="A77" s="26" t="s">
        <v>133</v>
      </c>
      <c r="B77" s="66" t="s">
        <v>102</v>
      </c>
      <c r="C77" s="56">
        <f>SUM(C70:C76)</f>
        <v>16945.253416305972</v>
      </c>
      <c r="D77" s="56">
        <f>SUM(D70:D76)</f>
        <v>16945.253416305972</v>
      </c>
      <c r="E77" s="40"/>
      <c r="F77" s="57">
        <f>SUM(F70:F76)</f>
        <v>1</v>
      </c>
      <c r="G77" s="57">
        <f>SUM(G70:G76)</f>
        <v>1</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collapsed="1" x14ac:dyDescent="0.25">
      <c r="A88" s="42"/>
      <c r="B88" s="43" t="s">
        <v>149</v>
      </c>
      <c r="C88" s="49" t="s">
        <v>150</v>
      </c>
      <c r="D88" s="49" t="s">
        <v>151</v>
      </c>
      <c r="E88" s="44"/>
      <c r="F88" s="45" t="s">
        <v>152</v>
      </c>
      <c r="G88" s="42" t="s">
        <v>153</v>
      </c>
    </row>
    <row r="89" spans="1:7" x14ac:dyDescent="0.25">
      <c r="A89" s="26" t="s">
        <v>154</v>
      </c>
      <c r="B89" s="40" t="s">
        <v>155</v>
      </c>
      <c r="C89" s="62">
        <v>4.9204220314735334</v>
      </c>
      <c r="D89" s="62">
        <v>5.8689198855507865</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2500</v>
      </c>
      <c r="D93" s="47">
        <v>0</v>
      </c>
      <c r="E93" s="65"/>
      <c r="F93" s="53">
        <f>C93/C$100</f>
        <v>0.21459227467811159</v>
      </c>
      <c r="G93" s="53">
        <f>D93/D$100</f>
        <v>0</v>
      </c>
    </row>
    <row r="94" spans="1:7" x14ac:dyDescent="0.25">
      <c r="A94" s="26" t="s">
        <v>159</v>
      </c>
      <c r="B94" s="65" t="s">
        <v>122</v>
      </c>
      <c r="C94" s="47">
        <v>1000</v>
      </c>
      <c r="D94" s="47">
        <v>2500</v>
      </c>
      <c r="E94" s="65"/>
      <c r="F94" s="53">
        <f t="shared" ref="F94:F99" si="2">C94/C$100</f>
        <v>8.5836909871244635E-2</v>
      </c>
      <c r="G94" s="53">
        <f t="shared" ref="G94:G99" si="3">D94/D$100</f>
        <v>0.21459227467811159</v>
      </c>
    </row>
    <row r="95" spans="1:7" x14ac:dyDescent="0.25">
      <c r="A95" s="26" t="s">
        <v>160</v>
      </c>
      <c r="B95" s="65" t="s">
        <v>124</v>
      </c>
      <c r="C95" s="47">
        <v>1000</v>
      </c>
      <c r="D95" s="47">
        <v>1000</v>
      </c>
      <c r="E95" s="65"/>
      <c r="F95" s="53">
        <f t="shared" si="2"/>
        <v>8.5836909871244635E-2</v>
      </c>
      <c r="G95" s="53">
        <f t="shared" si="3"/>
        <v>8.5836909871244635E-2</v>
      </c>
    </row>
    <row r="96" spans="1:7" x14ac:dyDescent="0.25">
      <c r="A96" s="26" t="s">
        <v>161</v>
      </c>
      <c r="B96" s="65" t="s">
        <v>126</v>
      </c>
      <c r="C96" s="47">
        <v>1000</v>
      </c>
      <c r="D96" s="47">
        <v>1000</v>
      </c>
      <c r="E96" s="65"/>
      <c r="F96" s="53">
        <f t="shared" si="2"/>
        <v>8.5836909871244635E-2</v>
      </c>
      <c r="G96" s="53">
        <f t="shared" si="3"/>
        <v>8.5836909871244635E-2</v>
      </c>
    </row>
    <row r="97" spans="1:7" x14ac:dyDescent="0.25">
      <c r="A97" s="26" t="s">
        <v>162</v>
      </c>
      <c r="B97" s="65" t="s">
        <v>128</v>
      </c>
      <c r="C97" s="47">
        <v>1100</v>
      </c>
      <c r="D97" s="47">
        <v>1300</v>
      </c>
      <c r="E97" s="65"/>
      <c r="F97" s="53">
        <f t="shared" si="2"/>
        <v>9.4420600858369105E-2</v>
      </c>
      <c r="G97" s="53">
        <f t="shared" si="3"/>
        <v>0.11158798283261803</v>
      </c>
    </row>
    <row r="98" spans="1:7" x14ac:dyDescent="0.25">
      <c r="A98" s="26" t="s">
        <v>163</v>
      </c>
      <c r="B98" s="65" t="s">
        <v>130</v>
      </c>
      <c r="C98" s="47">
        <v>3300</v>
      </c>
      <c r="D98" s="47">
        <v>3600</v>
      </c>
      <c r="E98" s="65"/>
      <c r="F98" s="53">
        <f t="shared" si="2"/>
        <v>0.2832618025751073</v>
      </c>
      <c r="G98" s="53">
        <f t="shared" si="3"/>
        <v>0.30901287553648071</v>
      </c>
    </row>
    <row r="99" spans="1:7" x14ac:dyDescent="0.25">
      <c r="A99" s="26" t="s">
        <v>164</v>
      </c>
      <c r="B99" s="65" t="s">
        <v>132</v>
      </c>
      <c r="C99" s="47">
        <v>1750</v>
      </c>
      <c r="D99" s="47">
        <v>2250</v>
      </c>
      <c r="E99" s="65"/>
      <c r="F99" s="53">
        <f t="shared" si="2"/>
        <v>0.15021459227467812</v>
      </c>
      <c r="G99" s="53">
        <f t="shared" si="3"/>
        <v>0.19313304721030042</v>
      </c>
    </row>
    <row r="100" spans="1:7" x14ac:dyDescent="0.25">
      <c r="A100" s="26" t="s">
        <v>165</v>
      </c>
      <c r="B100" s="66" t="s">
        <v>102</v>
      </c>
      <c r="C100" s="56">
        <f>SUM(C93:C99)</f>
        <v>11650</v>
      </c>
      <c r="D100" s="56">
        <f>SUM(D93:D99)</f>
        <v>11650</v>
      </c>
      <c r="E100" s="40"/>
      <c r="F100" s="57">
        <f>SUM(F93:F99)</f>
        <v>1</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collapsed="1" x14ac:dyDescent="0.25">
      <c r="A111" s="42"/>
      <c r="B111" s="71" t="s">
        <v>176</v>
      </c>
      <c r="C111" s="45" t="s">
        <v>177</v>
      </c>
      <c r="D111" s="45" t="s">
        <v>178</v>
      </c>
      <c r="E111" s="44"/>
      <c r="F111" s="45" t="s">
        <v>179</v>
      </c>
      <c r="G111" s="45" t="s">
        <v>180</v>
      </c>
    </row>
    <row r="112" spans="1:7" x14ac:dyDescent="0.25">
      <c r="A112" s="26" t="s">
        <v>181</v>
      </c>
      <c r="B112" s="40" t="s">
        <v>15</v>
      </c>
      <c r="C112" s="47">
        <v>15184.775858288593</v>
      </c>
      <c r="D112" s="47">
        <f>C112</f>
        <v>15184.775858288593</v>
      </c>
      <c r="E112" s="54"/>
      <c r="F112" s="53">
        <f>C112/C$130</f>
        <v>0.89610792386714488</v>
      </c>
      <c r="G112" s="53">
        <f>D112/D$130</f>
        <v>0.89610792386714488</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4"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1760.4775580173816</v>
      </c>
      <c r="D128" s="47">
        <f>C128</f>
        <v>1760.4775580173816</v>
      </c>
      <c r="E128" s="40"/>
      <c r="F128" s="53">
        <f>C128/C$130</f>
        <v>0.10389207613285499</v>
      </c>
      <c r="G128" s="53">
        <f>D128/D$130</f>
        <v>0.10389207613285499</v>
      </c>
    </row>
    <row r="129" spans="1:7" x14ac:dyDescent="0.25">
      <c r="A129" s="26" t="s">
        <v>214</v>
      </c>
      <c r="B129" s="40" t="s">
        <v>100</v>
      </c>
      <c r="C129" s="47"/>
      <c r="D129" s="47"/>
      <c r="E129" s="40"/>
      <c r="F129" s="53"/>
      <c r="G129" s="53"/>
    </row>
    <row r="130" spans="1:7" x14ac:dyDescent="0.25">
      <c r="A130" s="26" t="s">
        <v>215</v>
      </c>
      <c r="B130" s="66" t="s">
        <v>102</v>
      </c>
      <c r="C130" s="47">
        <f>C112+C128</f>
        <v>16945.253416305975</v>
      </c>
      <c r="D130" s="47">
        <f>D112+D128</f>
        <v>16945.253416305975</v>
      </c>
      <c r="E130" s="40"/>
      <c r="F130" s="50">
        <f>F112+F128</f>
        <v>0.99999999999999989</v>
      </c>
      <c r="G130" s="50">
        <f>G112+G128</f>
        <v>0.99999999999999989</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collapsed="1" x14ac:dyDescent="0.25">
      <c r="A137" s="42"/>
      <c r="B137" s="43" t="s">
        <v>222</v>
      </c>
      <c r="C137" s="45" t="s">
        <v>177</v>
      </c>
      <c r="D137" s="45" t="s">
        <v>178</v>
      </c>
      <c r="E137" s="44"/>
      <c r="F137" s="45" t="s">
        <v>179</v>
      </c>
      <c r="G137" s="45" t="s">
        <v>180</v>
      </c>
    </row>
    <row r="138" spans="1:7" x14ac:dyDescent="0.25">
      <c r="A138" s="26" t="s">
        <v>223</v>
      </c>
      <c r="B138" s="40" t="s">
        <v>15</v>
      </c>
      <c r="C138" s="47">
        <v>11650</v>
      </c>
      <c r="D138" s="47">
        <f>C138</f>
        <v>11650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4"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11650</v>
      </c>
      <c r="D156" s="47">
        <f>D138+D154</f>
        <v>11650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collapsed="1" x14ac:dyDescent="0.25">
      <c r="A163" s="42"/>
      <c r="B163" s="43" t="s">
        <v>248</v>
      </c>
      <c r="C163" s="49" t="s">
        <v>177</v>
      </c>
      <c r="D163" s="49" t="s">
        <v>178</v>
      </c>
      <c r="E163" s="44"/>
      <c r="F163" s="49" t="s">
        <v>179</v>
      </c>
      <c r="G163" s="49" t="s">
        <v>180</v>
      </c>
    </row>
    <row r="164" spans="1:7" x14ac:dyDescent="0.25">
      <c r="A164" s="26" t="s">
        <v>249</v>
      </c>
      <c r="B164" s="20" t="s">
        <v>250</v>
      </c>
      <c r="C164" s="47">
        <v>650</v>
      </c>
      <c r="D164" s="47">
        <v>500</v>
      </c>
      <c r="E164" s="72"/>
      <c r="F164" s="53">
        <f>C164/C$167</f>
        <v>5.5793991416309016E-2</v>
      </c>
      <c r="G164" s="53">
        <f>D164/D$167</f>
        <v>4.2918454935622317E-2</v>
      </c>
    </row>
    <row r="165" spans="1:7" x14ac:dyDescent="0.25">
      <c r="A165" s="26" t="s">
        <v>251</v>
      </c>
      <c r="B165" s="20" t="s">
        <v>252</v>
      </c>
      <c r="C165" s="47">
        <v>10850</v>
      </c>
      <c r="D165" s="47">
        <v>11000</v>
      </c>
      <c r="E165" s="72"/>
      <c r="F165" s="53">
        <f t="shared" ref="F165:F166" si="4">C165/C$167</f>
        <v>0.93133047210300424</v>
      </c>
      <c r="G165" s="53">
        <f t="shared" ref="G165:G166" si="5">D165/D$167</f>
        <v>0.94420600858369097</v>
      </c>
    </row>
    <row r="166" spans="1:7" x14ac:dyDescent="0.25">
      <c r="A166" s="26" t="s">
        <v>253</v>
      </c>
      <c r="B166" s="20" t="s">
        <v>100</v>
      </c>
      <c r="C166" s="47">
        <v>150</v>
      </c>
      <c r="D166" s="47">
        <v>150</v>
      </c>
      <c r="E166" s="72"/>
      <c r="F166" s="53">
        <f t="shared" si="4"/>
        <v>1.2875536480686695E-2</v>
      </c>
      <c r="G166" s="53">
        <f t="shared" si="5"/>
        <v>1.2875536480686695E-2</v>
      </c>
    </row>
    <row r="167" spans="1:7" x14ac:dyDescent="0.25">
      <c r="A167" s="26" t="s">
        <v>254</v>
      </c>
      <c r="B167" s="73" t="s">
        <v>102</v>
      </c>
      <c r="C167" s="74">
        <f>SUM(C164:C166)</f>
        <v>11650</v>
      </c>
      <c r="D167" s="47">
        <f>SUM(D164:D166)</f>
        <v>11650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12.260552553569665</v>
      </c>
      <c r="D174" s="37"/>
      <c r="E174" s="29"/>
      <c r="F174" s="53">
        <f>C174/C$179</f>
        <v>3.8890220975192666E-2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303</v>
      </c>
      <c r="D177" s="26"/>
      <c r="E177" s="60"/>
      <c r="F177" s="53">
        <f>C177/C$179</f>
        <v>0.96110977902480732</v>
      </c>
      <c r="G177" s="54"/>
    </row>
    <row r="178" spans="1:7" x14ac:dyDescent="0.25">
      <c r="A178" s="26" t="s">
        <v>270</v>
      </c>
      <c r="B178" s="40" t="s">
        <v>100</v>
      </c>
      <c r="C178" s="47"/>
      <c r="D178" s="26"/>
      <c r="E178" s="60"/>
      <c r="F178" s="53"/>
      <c r="G178" s="54"/>
    </row>
    <row r="179" spans="1:7" x14ac:dyDescent="0.25">
      <c r="A179" s="26" t="s">
        <v>271</v>
      </c>
      <c r="B179" s="66" t="s">
        <v>102</v>
      </c>
      <c r="C179" s="56">
        <f>C174+C177</f>
        <v>315.26055255356965</v>
      </c>
      <c r="D179" s="26"/>
      <c r="E179" s="60"/>
      <c r="F179" s="57">
        <f>F174+F177</f>
        <v>1</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315.26055255356965</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315.26055255356965</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315.26055255356965</v>
      </c>
      <c r="D207" s="26"/>
      <c r="E207" s="60"/>
      <c r="F207" s="53">
        <f>F193</f>
        <v>1</v>
      </c>
      <c r="G207" s="60"/>
    </row>
    <row r="208" spans="1:7" x14ac:dyDescent="0.25">
      <c r="A208" s="26" t="s">
        <v>322</v>
      </c>
      <c r="B208" s="66" t="s">
        <v>102</v>
      </c>
      <c r="C208" s="56">
        <f>C207</f>
        <v>315.26055255356965</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collapsed="1" x14ac:dyDescent="0.25">
      <c r="A216" s="42"/>
      <c r="B216" s="43" t="s">
        <v>330</v>
      </c>
      <c r="C216" s="42" t="s">
        <v>61</v>
      </c>
      <c r="D216" s="42"/>
      <c r="E216" s="44"/>
      <c r="F216" s="45" t="s">
        <v>90</v>
      </c>
      <c r="G216" s="45" t="s">
        <v>331</v>
      </c>
    </row>
    <row r="217" spans="1:7" x14ac:dyDescent="0.25">
      <c r="A217" s="26" t="s">
        <v>332</v>
      </c>
      <c r="B217" s="65" t="s">
        <v>333</v>
      </c>
      <c r="C217" s="47">
        <f>C179</f>
        <v>315.26055255356965</v>
      </c>
      <c r="D217" s="26"/>
      <c r="E217" s="72"/>
      <c r="F217" s="53">
        <f>C217/C$58</f>
        <v>1.8264816719597423E-2</v>
      </c>
      <c r="G217" s="53">
        <f>C217/C$39</f>
        <v>2.7060991635499541E-2</v>
      </c>
    </row>
    <row r="218" spans="1:7" x14ac:dyDescent="0.25">
      <c r="A218" s="26" t="s">
        <v>334</v>
      </c>
      <c r="B218" s="65" t="s">
        <v>335</v>
      </c>
      <c r="C218" s="47">
        <v>788.32141889000002</v>
      </c>
      <c r="D218" s="26"/>
      <c r="E218" s="72"/>
      <c r="F218" s="53">
        <f>C218/C$58</f>
        <v>4.5671893027949349E-2</v>
      </c>
      <c r="G218" s="53">
        <f>C218/C$39</f>
        <v>6.7667074582832623E-2</v>
      </c>
    </row>
    <row r="219" spans="1:7" x14ac:dyDescent="0.25">
      <c r="A219" s="26" t="s">
        <v>336</v>
      </c>
      <c r="B219" s="65" t="s">
        <v>100</v>
      </c>
      <c r="C219" s="47"/>
      <c r="D219" s="26"/>
      <c r="E219" s="72"/>
      <c r="F219" s="53"/>
      <c r="G219" s="53"/>
    </row>
    <row r="220" spans="1:7" x14ac:dyDescent="0.25">
      <c r="A220" s="26" t="s">
        <v>337</v>
      </c>
      <c r="B220" s="66" t="s">
        <v>102</v>
      </c>
      <c r="C220" s="47">
        <f>C217+C218</f>
        <v>1103.5819714435697</v>
      </c>
      <c r="D220" s="26"/>
      <c r="E220" s="72"/>
      <c r="F220" s="50">
        <f>F217+F218</f>
        <v>6.3936709747546769E-2</v>
      </c>
      <c r="G220" s="50">
        <f>G217+G218</f>
        <v>9.4728066218332158E-2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collapsed="1" x14ac:dyDescent="0.25">
      <c r="A228" s="42"/>
      <c r="B228" s="43" t="s">
        <v>345</v>
      </c>
      <c r="C228" s="42"/>
      <c r="D228" s="42"/>
      <c r="E228" s="44"/>
      <c r="F228" s="45"/>
      <c r="G228" s="45"/>
    </row>
    <row r="229" spans="1:7" x14ac:dyDescent="0.25">
      <c r="A229" s="26" t="s">
        <v>346</v>
      </c>
      <c r="B229" s="40" t="s">
        <v>347</v>
      </c>
      <c r="C229" s="266"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300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collapsed="1"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collapsed="1"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6">
        <f>ROW(B38)</f>
        <v>38</v>
      </c>
      <c r="D288" s="51"/>
      <c r="E288" s="51"/>
      <c r="F288" s="51"/>
      <c r="G288" s="51"/>
    </row>
    <row r="289" spans="1:7" x14ac:dyDescent="0.25">
      <c r="A289" s="26" t="s">
        <v>421</v>
      </c>
      <c r="B289" s="38" t="s">
        <v>422</v>
      </c>
      <c r="C289" s="266">
        <f>ROW(B39)</f>
        <v>39</v>
      </c>
      <c r="D289" s="26"/>
      <c r="E289" s="51"/>
      <c r="F289" s="51"/>
      <c r="G289" s="20"/>
    </row>
    <row r="290" spans="1:7" s="374" customFormat="1" x14ac:dyDescent="0.25">
      <c r="A290" s="26" t="s">
        <v>423</v>
      </c>
      <c r="B290" s="38" t="s">
        <v>424</v>
      </c>
      <c r="C290" s="378" t="s">
        <v>425</v>
      </c>
      <c r="D290" s="26"/>
      <c r="E290" s="51"/>
      <c r="F290" s="51"/>
      <c r="G290" s="20"/>
    </row>
    <row r="291" spans="1:7" x14ac:dyDescent="0.25">
      <c r="A291" s="26" t="s">
        <v>426</v>
      </c>
      <c r="B291" s="38" t="s">
        <v>427</v>
      </c>
      <c r="C291" s="266"/>
      <c r="D291" s="266" t="str">
        <f>ROW('B2. HTT Public Sector Assets'!B48)&amp;" for Public Sector Assets"</f>
        <v>48 for Public Sector Assets</v>
      </c>
      <c r="E291" s="82"/>
      <c r="F291" s="51"/>
      <c r="G291" s="82"/>
    </row>
    <row r="292" spans="1:7" x14ac:dyDescent="0.25">
      <c r="A292" s="26" t="s">
        <v>428</v>
      </c>
      <c r="B292" s="38" t="s">
        <v>429</v>
      </c>
      <c r="C292" s="266">
        <f>ROW(B52)</f>
        <v>52</v>
      </c>
      <c r="D292" s="26"/>
      <c r="E292" s="26"/>
      <c r="F292" s="26"/>
      <c r="G292" s="20"/>
    </row>
    <row r="293" spans="1:7" x14ac:dyDescent="0.25">
      <c r="A293" s="26" t="s">
        <v>430</v>
      </c>
      <c r="B293" s="38" t="s">
        <v>431</v>
      </c>
      <c r="C293" s="379"/>
      <c r="D293" s="266"/>
      <c r="E293" s="82"/>
      <c r="F293" s="81" t="str">
        <f>ROW('B2. HTT Public Sector Assets'!B18)&amp;" for Public Sector Assets"</f>
        <v>18 for Public Sector Assets</v>
      </c>
      <c r="G293" s="82"/>
    </row>
    <row r="294" spans="1:7" s="374" customFormat="1" x14ac:dyDescent="0.25">
      <c r="A294" s="26" t="s">
        <v>432</v>
      </c>
      <c r="B294" s="38" t="s">
        <v>433</v>
      </c>
      <c r="C294" s="381" t="s">
        <v>434</v>
      </c>
      <c r="D294" s="266"/>
      <c r="E294" s="82"/>
      <c r="F294" s="266"/>
      <c r="G294" s="82"/>
    </row>
    <row r="295" spans="1:7" x14ac:dyDescent="0.25">
      <c r="A295" s="26" t="s">
        <v>435</v>
      </c>
      <c r="B295" s="38" t="s">
        <v>436</v>
      </c>
      <c r="C295" s="266"/>
      <c r="D295" s="266" t="str">
        <f>ROW('B2. HTT Public Sector Assets'!B129)&amp;" for Public Sector Assets"</f>
        <v>129 for Public Sector Assets</v>
      </c>
      <c r="E295" s="26"/>
      <c r="F295" s="26"/>
      <c r="G295" s="20"/>
    </row>
    <row r="296" spans="1:7" x14ac:dyDescent="0.25">
      <c r="A296" s="26" t="s">
        <v>437</v>
      </c>
      <c r="B296" s="38" t="s">
        <v>438</v>
      </c>
      <c r="C296" s="266">
        <f>ROW(B111)</f>
        <v>111</v>
      </c>
      <c r="D296" s="26"/>
      <c r="E296" s="26"/>
      <c r="F296" s="82"/>
      <c r="G296" s="20"/>
    </row>
    <row r="297" spans="1:7" x14ac:dyDescent="0.25">
      <c r="A297" s="26" t="s">
        <v>439</v>
      </c>
      <c r="B297" s="38" t="s">
        <v>440</v>
      </c>
      <c r="C297" s="266">
        <f>ROW(B163)</f>
        <v>163</v>
      </c>
      <c r="D297" s="26"/>
      <c r="E297" s="82"/>
      <c r="F297" s="82"/>
      <c r="G297" s="20"/>
    </row>
    <row r="298" spans="1:7" x14ac:dyDescent="0.25">
      <c r="A298" s="26" t="s">
        <v>441</v>
      </c>
      <c r="B298" s="38" t="s">
        <v>442</v>
      </c>
      <c r="C298" s="266">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4" customFormat="1" x14ac:dyDescent="0.25">
      <c r="A302" s="26" t="s">
        <v>449</v>
      </c>
      <c r="B302" s="38" t="s">
        <v>450</v>
      </c>
      <c r="C302" s="381" t="str">
        <f>ROW('C. HTT Harmonised Glossary'!B18)&amp;" for Harmonised Glossary"</f>
        <v>18 for Harmonised Glossary</v>
      </c>
      <c r="D302" s="26"/>
      <c r="E302" s="82"/>
      <c r="F302" s="26"/>
      <c r="G302" s="20"/>
    </row>
    <row r="303" spans="1:7" s="374" customFormat="1" x14ac:dyDescent="0.25">
      <c r="A303" s="26" t="s">
        <v>451</v>
      </c>
      <c r="B303" s="38" t="s">
        <v>452</v>
      </c>
      <c r="C303" s="266">
        <f>ROW(B65)</f>
        <v>65</v>
      </c>
      <c r="D303" s="26"/>
      <c r="E303" s="82"/>
      <c r="F303" s="26"/>
      <c r="G303" s="20"/>
    </row>
    <row r="304" spans="1:7" x14ac:dyDescent="0.25">
      <c r="A304" s="26" t="s">
        <v>453</v>
      </c>
      <c r="B304" s="38" t="s">
        <v>454</v>
      </c>
      <c r="C304" s="266">
        <f>ROW(B88)</f>
        <v>88</v>
      </c>
      <c r="D304" s="376"/>
      <c r="E304" s="82"/>
      <c r="F304" s="26"/>
      <c r="G304" s="20"/>
    </row>
    <row r="305" spans="1:7" outlineLevel="1" x14ac:dyDescent="0.25">
      <c r="A305" s="26" t="s">
        <v>455</v>
      </c>
      <c r="B305" s="38" t="s">
        <v>456</v>
      </c>
      <c r="C305" s="381" t="s">
        <v>457</v>
      </c>
      <c r="D305" s="266"/>
      <c r="E305" s="82"/>
      <c r="F305" s="26"/>
      <c r="G305" s="20"/>
    </row>
    <row r="306" spans="1:7" outlineLevel="1" x14ac:dyDescent="0.25">
      <c r="A306" s="26" t="s">
        <v>458</v>
      </c>
      <c r="B306" s="38" t="s">
        <v>459</v>
      </c>
      <c r="C306" s="380">
        <v>44</v>
      </c>
      <c r="D306" s="266"/>
      <c r="E306" s="82"/>
      <c r="F306" s="26"/>
      <c r="G306" s="20"/>
    </row>
    <row r="307" spans="1:7" outlineLevel="1" x14ac:dyDescent="0.25">
      <c r="A307" s="26" t="s">
        <v>460</v>
      </c>
      <c r="B307" s="38" t="s">
        <v>461</v>
      </c>
      <c r="C307" s="81"/>
      <c r="D307" s="266"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4" customFormat="1" x14ac:dyDescent="0.25">
      <c r="A312" s="26" t="s">
        <v>465</v>
      </c>
      <c r="B312" s="46" t="s">
        <v>466</v>
      </c>
      <c r="C312" s="47"/>
      <c r="D312" s="26"/>
      <c r="E312" s="26"/>
      <c r="F312" s="26"/>
      <c r="G312" s="20"/>
    </row>
    <row r="313" spans="1:7" s="374" customFormat="1" x14ac:dyDescent="0.25">
      <c r="A313" s="26" t="s">
        <v>467</v>
      </c>
      <c r="B313" s="46" t="s">
        <v>468</v>
      </c>
      <c r="C313" s="47">
        <f>C187</f>
        <v>315.26055255356965</v>
      </c>
      <c r="D313" s="26"/>
      <c r="E313" s="26"/>
      <c r="F313" s="26"/>
      <c r="G313" s="20"/>
    </row>
    <row r="314" spans="1:7" s="374" customFormat="1" x14ac:dyDescent="0.25">
      <c r="A314" s="26" t="s">
        <v>469</v>
      </c>
      <c r="B314" s="46" t="s">
        <v>470</v>
      </c>
      <c r="C314" s="47"/>
      <c r="D314" s="26"/>
      <c r="E314" s="26"/>
      <c r="F314" s="26"/>
      <c r="G314" s="20"/>
    </row>
    <row r="315" spans="1:7" s="374" customFormat="1" hidden="1" x14ac:dyDescent="0.25">
      <c r="A315" s="26" t="s">
        <v>471</v>
      </c>
      <c r="B315" s="46"/>
      <c r="C315" s="47"/>
      <c r="D315" s="26"/>
      <c r="E315" s="26"/>
      <c r="F315" s="26"/>
      <c r="G315" s="20"/>
    </row>
    <row r="316" spans="1:7" s="374" customFormat="1" hidden="1" x14ac:dyDescent="0.25">
      <c r="A316" s="26" t="s">
        <v>472</v>
      </c>
      <c r="B316" s="46"/>
      <c r="C316" s="47"/>
      <c r="D316" s="26"/>
      <c r="E316" s="26"/>
      <c r="F316" s="26"/>
      <c r="G316" s="20"/>
    </row>
    <row r="317" spans="1:7" s="374"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opLeftCell="A123" zoomScale="90" zoomScaleNormal="90" workbookViewId="0">
      <selection activeCell="F179" sqref="F179"/>
    </sheetView>
  </sheetViews>
  <sheetFormatPr baseColWidth="10" defaultColWidth="9.140625" defaultRowHeight="15" outlineLevelRow="1" x14ac:dyDescent="0.25"/>
  <cols>
    <col min="1" max="1" width="12.140625" customWidth="1"/>
    <col min="2" max="2" width="60.7109375"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1369</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collapsed="1" x14ac:dyDescent="0.25">
      <c r="A18" s="42"/>
      <c r="B18" s="42" t="s">
        <v>546</v>
      </c>
      <c r="C18" s="42" t="s">
        <v>547</v>
      </c>
      <c r="D18" s="42" t="s">
        <v>548</v>
      </c>
      <c r="E18" s="42"/>
      <c r="F18" s="42" t="s">
        <v>549</v>
      </c>
      <c r="G18" s="42" t="s">
        <v>550</v>
      </c>
    </row>
    <row r="19" spans="1:7" x14ac:dyDescent="0.25">
      <c r="A19" s="26" t="s">
        <v>551</v>
      </c>
      <c r="B19" s="26" t="s">
        <v>552</v>
      </c>
      <c r="C19" s="47">
        <f>C37/D37*1000</f>
        <v>12377.83302871145</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90" t="s">
        <v>555</v>
      </c>
      <c r="C22" s="47">
        <v>61.500152079999999</v>
      </c>
      <c r="D22" s="84">
        <v>309</v>
      </c>
      <c r="E22" s="40"/>
      <c r="F22" s="53">
        <f>C22/C$37</f>
        <v>3.6293438976144204E-3</v>
      </c>
      <c r="G22" s="53">
        <f>D22/D$37</f>
        <v>0.22571219868517164</v>
      </c>
    </row>
    <row r="23" spans="1:7" x14ac:dyDescent="0.25">
      <c r="A23" s="26" t="s">
        <v>556</v>
      </c>
      <c r="B23" s="90" t="s">
        <v>557</v>
      </c>
      <c r="C23" s="47">
        <v>134.81409722999999</v>
      </c>
      <c r="D23" s="84">
        <v>182</v>
      </c>
      <c r="E23" s="40"/>
      <c r="F23" s="53">
        <f t="shared" ref="F23:G28" si="0">C23/C$37</f>
        <v>7.955861970188766E-3</v>
      </c>
      <c r="G23" s="53">
        <f t="shared" si="0"/>
        <v>0.13294375456537619</v>
      </c>
    </row>
    <row r="24" spans="1:7" x14ac:dyDescent="0.25">
      <c r="A24" s="26" t="s">
        <v>558</v>
      </c>
      <c r="B24" s="90" t="s">
        <v>559</v>
      </c>
      <c r="C24" s="47">
        <v>1165.8501509635</v>
      </c>
      <c r="D24" s="84">
        <v>485</v>
      </c>
      <c r="E24" s="26"/>
      <c r="F24" s="53">
        <f t="shared" si="0"/>
        <v>6.8800986466312317E-2</v>
      </c>
      <c r="G24" s="53">
        <f t="shared" si="0"/>
        <v>0.35427319211102992</v>
      </c>
    </row>
    <row r="25" spans="1:7" x14ac:dyDescent="0.25">
      <c r="A25" s="26" t="s">
        <v>560</v>
      </c>
      <c r="B25" s="90" t="s">
        <v>561</v>
      </c>
      <c r="C25" s="47">
        <v>988.54094339999995</v>
      </c>
      <c r="D25" s="84">
        <v>141</v>
      </c>
      <c r="E25" s="51"/>
      <c r="F25" s="53">
        <f t="shared" si="0"/>
        <v>5.8337336073637752E-2</v>
      </c>
      <c r="G25" s="53">
        <f t="shared" si="0"/>
        <v>0.10299488677867057</v>
      </c>
    </row>
    <row r="26" spans="1:7" x14ac:dyDescent="0.25">
      <c r="A26" s="26" t="s">
        <v>562</v>
      </c>
      <c r="B26" s="90" t="s">
        <v>563</v>
      </c>
      <c r="C26" s="47">
        <v>4090.0338026707227</v>
      </c>
      <c r="D26" s="84">
        <v>194</v>
      </c>
      <c r="E26" s="51"/>
      <c r="F26" s="53">
        <f t="shared" si="0"/>
        <v>0.24136752057865302</v>
      </c>
      <c r="G26" s="53">
        <f t="shared" si="0"/>
        <v>0.14170927684441198</v>
      </c>
    </row>
    <row r="27" spans="1:7" x14ac:dyDescent="0.25">
      <c r="A27" s="26" t="s">
        <v>564</v>
      </c>
      <c r="B27" s="90" t="s">
        <v>565</v>
      </c>
      <c r="C27" s="47">
        <v>2141.5336705444652</v>
      </c>
      <c r="D27" s="84">
        <v>30</v>
      </c>
      <c r="E27" s="51"/>
      <c r="F27" s="53">
        <f t="shared" si="0"/>
        <v>0.1263795599824859</v>
      </c>
      <c r="G27" s="53">
        <f t="shared" si="0"/>
        <v>2.1913805697589481E-2</v>
      </c>
    </row>
    <row r="28" spans="1:7" x14ac:dyDescent="0.25">
      <c r="A28" s="26" t="s">
        <v>566</v>
      </c>
      <c r="B28" s="90" t="s">
        <v>567</v>
      </c>
      <c r="C28" s="47">
        <v>8362.9805994172875</v>
      </c>
      <c r="D28" s="84">
        <v>28</v>
      </c>
      <c r="E28" s="51"/>
      <c r="F28" s="53">
        <f t="shared" si="0"/>
        <v>0.49352939103110782</v>
      </c>
      <c r="G28" s="53">
        <f t="shared" si="0"/>
        <v>2.0452885317750184E-2</v>
      </c>
    </row>
    <row r="29" spans="1:7" x14ac:dyDescent="0.25">
      <c r="A29" s="26" t="s">
        <v>568</v>
      </c>
      <c r="B29" s="90"/>
      <c r="C29" s="47"/>
      <c r="D29" s="84"/>
      <c r="E29" s="51"/>
      <c r="F29" s="53"/>
      <c r="G29" s="53"/>
    </row>
    <row r="30" spans="1:7" x14ac:dyDescent="0.25">
      <c r="A30" s="26" t="s">
        <v>569</v>
      </c>
      <c r="B30" s="90"/>
      <c r="C30" s="47"/>
      <c r="D30" s="84"/>
      <c r="E30" s="51"/>
      <c r="F30" s="53"/>
      <c r="G30" s="53"/>
    </row>
    <row r="31" spans="1:7" x14ac:dyDescent="0.25">
      <c r="A31" s="26" t="s">
        <v>570</v>
      </c>
      <c r="B31" s="90"/>
      <c r="C31" s="47"/>
      <c r="D31" s="84"/>
      <c r="E31" s="51"/>
      <c r="F31" s="53"/>
      <c r="G31" s="53"/>
    </row>
    <row r="32" spans="1:7" x14ac:dyDescent="0.25">
      <c r="A32" s="26" t="s">
        <v>571</v>
      </c>
      <c r="B32" s="90"/>
      <c r="C32" s="47"/>
      <c r="D32" s="84"/>
      <c r="E32" s="51"/>
      <c r="F32" s="53"/>
      <c r="G32" s="53"/>
    </row>
    <row r="33" spans="1:7" x14ac:dyDescent="0.25">
      <c r="A33" s="26" t="s">
        <v>572</v>
      </c>
      <c r="B33" s="90"/>
      <c r="C33" s="47"/>
      <c r="D33" s="84"/>
      <c r="E33" s="51"/>
      <c r="F33" s="53"/>
      <c r="G33" s="53"/>
    </row>
    <row r="34" spans="1:7" x14ac:dyDescent="0.25">
      <c r="A34" s="26" t="s">
        <v>573</v>
      </c>
      <c r="B34" s="90"/>
      <c r="C34" s="47"/>
      <c r="D34" s="84"/>
      <c r="E34" s="51"/>
      <c r="F34" s="53"/>
      <c r="G34" s="53"/>
    </row>
    <row r="35" spans="1:7" x14ac:dyDescent="0.25">
      <c r="A35" s="26" t="s">
        <v>574</v>
      </c>
      <c r="B35" s="90"/>
      <c r="C35" s="47"/>
      <c r="D35" s="84"/>
      <c r="E35" s="51"/>
      <c r="F35" s="53"/>
      <c r="G35" s="53"/>
    </row>
    <row r="36" spans="1:7" x14ac:dyDescent="0.25">
      <c r="A36" s="26" t="s">
        <v>575</v>
      </c>
      <c r="B36" s="90"/>
      <c r="C36" s="47"/>
      <c r="D36" s="84"/>
      <c r="E36" s="51"/>
      <c r="F36" s="53"/>
      <c r="G36" s="53"/>
    </row>
    <row r="37" spans="1:7" x14ac:dyDescent="0.25">
      <c r="A37" s="26" t="s">
        <v>576</v>
      </c>
      <c r="B37" s="55" t="s">
        <v>102</v>
      </c>
      <c r="C37" s="56">
        <f>SUM(C22:C28)</f>
        <v>16945.253416305975</v>
      </c>
      <c r="D37" s="52">
        <f>SUM(D22:D28)</f>
        <v>1369</v>
      </c>
      <c r="E37" s="51"/>
      <c r="F37" s="57">
        <f>SUM(F22:F28)</f>
        <v>1</v>
      </c>
      <c r="G37" s="57">
        <f>SUM(G22:G28)</f>
        <v>0.99999999999999989</v>
      </c>
    </row>
    <row r="38" spans="1:7" x14ac:dyDescent="0.25">
      <c r="A38" s="42"/>
      <c r="B38" s="43" t="s">
        <v>577</v>
      </c>
      <c r="C38" s="42" t="s">
        <v>61</v>
      </c>
      <c r="D38" s="42"/>
      <c r="E38" s="44"/>
      <c r="F38" s="42" t="s">
        <v>549</v>
      </c>
      <c r="G38" s="42"/>
    </row>
    <row r="39" spans="1:7" x14ac:dyDescent="0.25">
      <c r="A39" s="26" t="s">
        <v>578</v>
      </c>
      <c r="B39" s="40" t="s">
        <v>579</v>
      </c>
      <c r="C39" s="47">
        <f>C42-C40</f>
        <v>16878.752722795976</v>
      </c>
      <c r="D39" s="26"/>
      <c r="E39" s="86"/>
      <c r="F39" s="53">
        <f>C39/C$42</f>
        <v>0.99607555627076028</v>
      </c>
      <c r="G39" s="52"/>
    </row>
    <row r="40" spans="1:7" x14ac:dyDescent="0.25">
      <c r="A40" s="26" t="s">
        <v>580</v>
      </c>
      <c r="B40" s="40" t="s">
        <v>581</v>
      </c>
      <c r="C40" s="47">
        <v>66.500693510000005</v>
      </c>
      <c r="D40" s="26"/>
      <c r="E40" s="86"/>
      <c r="F40" s="53">
        <f t="shared" ref="F40:F41" si="1">C40/C$42</f>
        <v>3.9244437292397247E-3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16945.253416305975</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collapsed="1" x14ac:dyDescent="0.25">
      <c r="A48" s="42"/>
      <c r="B48" s="43" t="s">
        <v>589</v>
      </c>
      <c r="C48" s="42" t="s">
        <v>549</v>
      </c>
      <c r="D48" s="42"/>
      <c r="E48" s="44"/>
      <c r="F48" s="45"/>
      <c r="G48" s="45"/>
    </row>
    <row r="49" spans="1:7" x14ac:dyDescent="0.25">
      <c r="A49" s="26" t="s">
        <v>590</v>
      </c>
      <c r="B49" s="87" t="s">
        <v>591</v>
      </c>
      <c r="C49" s="373">
        <f>SUM(C50:C76)</f>
        <v>0.85828751520905722</v>
      </c>
      <c r="D49" s="26"/>
      <c r="E49" s="26"/>
      <c r="F49" s="26"/>
      <c r="G49" s="26"/>
    </row>
    <row r="50" spans="1:7" x14ac:dyDescent="0.25">
      <c r="A50" s="26" t="s">
        <v>592</v>
      </c>
      <c r="B50" s="26" t="s">
        <v>593</v>
      </c>
      <c r="C50" s="50">
        <v>9.549061344181094E-4</v>
      </c>
      <c r="D50" s="26"/>
      <c r="E50" s="26"/>
      <c r="F50" s="26"/>
      <c r="G50" s="26"/>
    </row>
    <row r="51" spans="1:7" x14ac:dyDescent="0.25">
      <c r="A51" s="26" t="s">
        <v>594</v>
      </c>
      <c r="B51" s="26" t="s">
        <v>595</v>
      </c>
      <c r="C51" s="50">
        <v>9.3218649795581039E-3</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4.1941923654013795E-3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2.7321667252523565E-4</v>
      </c>
      <c r="D58" s="26"/>
      <c r="E58" s="26"/>
      <c r="F58" s="26"/>
      <c r="G58" s="26"/>
    </row>
    <row r="59" spans="1:7" x14ac:dyDescent="0.25">
      <c r="A59" s="26" t="s">
        <v>610</v>
      </c>
      <c r="B59" s="26" t="s">
        <v>2</v>
      </c>
      <c r="C59" s="50">
        <v>0.81900996048055297</v>
      </c>
      <c r="D59" s="26"/>
      <c r="E59" s="26"/>
      <c r="F59" s="26"/>
      <c r="G59" s="26"/>
    </row>
    <row r="60" spans="1:7" x14ac:dyDescent="0.25">
      <c r="A60" s="26" t="s">
        <v>611</v>
      </c>
      <c r="B60" s="26" t="s">
        <v>612</v>
      </c>
      <c r="C60" s="50">
        <v>1.9242624194566241E-2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5.2907503820351408E-3</v>
      </c>
      <c r="D75" s="26"/>
      <c r="E75" s="26"/>
      <c r="F75" s="26"/>
      <c r="G75" s="26"/>
    </row>
    <row r="76" spans="1:7" x14ac:dyDescent="0.25">
      <c r="A76" s="26" t="s">
        <v>643</v>
      </c>
      <c r="B76" s="26" t="s">
        <v>644</v>
      </c>
      <c r="C76" s="50">
        <v>0</v>
      </c>
      <c r="D76" s="26"/>
      <c r="E76" s="26"/>
      <c r="F76" s="26"/>
      <c r="G76" s="26"/>
    </row>
    <row r="77" spans="1:7" x14ac:dyDescent="0.25">
      <c r="A77" s="26" t="s">
        <v>645</v>
      </c>
      <c r="B77" s="87" t="s">
        <v>300</v>
      </c>
      <c r="C77" s="373">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87" t="s">
        <v>100</v>
      </c>
      <c r="C81" s="373">
        <f>SUM(C82:C92)</f>
        <v>0.14171248479094295</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5.38474267429329E-2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4.1227091578271716E-2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2.055615437210351E-3</v>
      </c>
      <c r="D91" s="26"/>
      <c r="E91" s="26"/>
      <c r="F91" s="26"/>
      <c r="G91" s="26"/>
    </row>
    <row r="92" spans="1:7" x14ac:dyDescent="0.25">
      <c r="A92" s="26" t="s">
        <v>664</v>
      </c>
      <c r="B92" s="40" t="s">
        <v>100</v>
      </c>
      <c r="C92" s="373">
        <f>SUM(C93:C102)</f>
        <v>4.4582351032527973E-2</v>
      </c>
      <c r="D92" s="26"/>
      <c r="E92" s="26"/>
      <c r="F92" s="26"/>
      <c r="G92" s="26"/>
    </row>
    <row r="93" spans="1:7" outlineLevel="1" x14ac:dyDescent="0.25">
      <c r="A93" s="26" t="s">
        <v>665</v>
      </c>
      <c r="B93" s="58" t="s">
        <v>666</v>
      </c>
      <c r="C93" s="50">
        <v>2.5762868698724101E-2</v>
      </c>
      <c r="D93" s="26"/>
      <c r="E93" s="26"/>
      <c r="F93" s="26"/>
      <c r="G93" s="26"/>
    </row>
    <row r="94" spans="1:7" outlineLevel="1" x14ac:dyDescent="0.25">
      <c r="A94" s="26" t="s">
        <v>667</v>
      </c>
      <c r="B94" s="58" t="s">
        <v>668</v>
      </c>
      <c r="C94" s="50">
        <v>1.8819482333803872E-2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x14ac:dyDescent="0.25">
      <c r="A103" s="42"/>
      <c r="B103" s="88" t="s">
        <v>677</v>
      </c>
      <c r="C103" s="89" t="s">
        <v>549</v>
      </c>
      <c r="D103" s="42"/>
      <c r="E103" s="44"/>
      <c r="F103" s="42"/>
      <c r="G103" s="45"/>
    </row>
    <row r="104" spans="1:7" x14ac:dyDescent="0.25">
      <c r="A104" s="26" t="s">
        <v>678</v>
      </c>
      <c r="B104" s="40" t="s">
        <v>679</v>
      </c>
      <c r="C104" s="50">
        <v>9.3132821259965692E-2</v>
      </c>
      <c r="D104" s="26"/>
      <c r="E104" s="26"/>
      <c r="F104" s="26"/>
      <c r="G104" s="26"/>
    </row>
    <row r="105" spans="1:7" x14ac:dyDescent="0.25">
      <c r="A105" s="26" t="s">
        <v>680</v>
      </c>
      <c r="B105" s="40" t="s">
        <v>681</v>
      </c>
      <c r="C105" s="50">
        <v>2.1969331661859638E-2</v>
      </c>
      <c r="D105" s="26"/>
      <c r="E105" s="26"/>
      <c r="F105" s="26"/>
      <c r="G105" s="26"/>
    </row>
    <row r="106" spans="1:7" x14ac:dyDescent="0.25">
      <c r="A106" s="26" t="s">
        <v>682</v>
      </c>
      <c r="B106" s="40" t="s">
        <v>683</v>
      </c>
      <c r="C106" s="50">
        <v>1.5802636804969176E-2</v>
      </c>
      <c r="D106" s="26"/>
      <c r="E106" s="26"/>
      <c r="F106" s="26"/>
      <c r="G106" s="26"/>
    </row>
    <row r="107" spans="1:7" x14ac:dyDescent="0.25">
      <c r="A107" s="26" t="s">
        <v>684</v>
      </c>
      <c r="B107" s="40" t="s">
        <v>685</v>
      </c>
      <c r="C107" s="50">
        <v>3.0416968680701335E-2</v>
      </c>
      <c r="D107" s="26"/>
      <c r="E107" s="26"/>
      <c r="F107" s="26"/>
      <c r="G107" s="26"/>
    </row>
    <row r="108" spans="1:7" x14ac:dyDescent="0.25">
      <c r="A108" s="26" t="s">
        <v>686</v>
      </c>
      <c r="B108" s="40" t="s">
        <v>687</v>
      </c>
      <c r="C108" s="50">
        <v>2.9019980212286372E-3</v>
      </c>
      <c r="D108" s="26"/>
      <c r="E108" s="26"/>
      <c r="F108" s="26"/>
      <c r="G108" s="26"/>
    </row>
    <row r="109" spans="1:7" x14ac:dyDescent="0.25">
      <c r="A109" s="26" t="s">
        <v>688</v>
      </c>
      <c r="B109" s="40" t="s">
        <v>689</v>
      </c>
      <c r="C109" s="50">
        <v>5.9946178554791841E-4</v>
      </c>
      <c r="D109" s="26"/>
      <c r="E109" s="26"/>
      <c r="F109" s="26"/>
      <c r="G109" s="26"/>
    </row>
    <row r="110" spans="1:7" x14ac:dyDescent="0.25">
      <c r="A110" s="26" t="s">
        <v>690</v>
      </c>
      <c r="B110" s="40" t="s">
        <v>691</v>
      </c>
      <c r="C110" s="50">
        <v>5.3485558188215584E-2</v>
      </c>
      <c r="D110" s="26"/>
      <c r="E110" s="26"/>
      <c r="F110" s="26"/>
      <c r="G110" s="26"/>
    </row>
    <row r="111" spans="1:7" x14ac:dyDescent="0.25">
      <c r="A111" s="26" t="s">
        <v>692</v>
      </c>
      <c r="B111" s="40" t="s">
        <v>693</v>
      </c>
      <c r="C111" s="50">
        <v>9.0617079342746834E-2</v>
      </c>
      <c r="D111" s="26"/>
      <c r="E111" s="26"/>
      <c r="F111" s="26"/>
      <c r="G111" s="26"/>
    </row>
    <row r="112" spans="1:7" x14ac:dyDescent="0.25">
      <c r="A112" s="26" t="s">
        <v>694</v>
      </c>
      <c r="B112" s="40" t="s">
        <v>695</v>
      </c>
      <c r="C112" s="50">
        <v>0.33464721592626273</v>
      </c>
      <c r="D112" s="26"/>
      <c r="E112" s="26"/>
      <c r="F112" s="26"/>
      <c r="G112" s="26"/>
    </row>
    <row r="113" spans="1:7" x14ac:dyDescent="0.25">
      <c r="A113" s="26" t="s">
        <v>696</v>
      </c>
      <c r="B113" s="40" t="s">
        <v>697</v>
      </c>
      <c r="C113" s="50">
        <v>3.2356925221456861E-2</v>
      </c>
      <c r="D113" s="26"/>
      <c r="E113" s="26"/>
      <c r="F113" s="26"/>
      <c r="G113" s="26"/>
    </row>
    <row r="114" spans="1:7" x14ac:dyDescent="0.25">
      <c r="A114" s="26" t="s">
        <v>698</v>
      </c>
      <c r="B114" s="40" t="s">
        <v>699</v>
      </c>
      <c r="C114" s="50">
        <v>8.2292525324972152E-2</v>
      </c>
      <c r="D114" s="26"/>
      <c r="E114" s="26"/>
      <c r="F114" s="26"/>
      <c r="G114" s="26"/>
    </row>
    <row r="115" spans="1:7" x14ac:dyDescent="0.25">
      <c r="A115" s="26" t="s">
        <v>700</v>
      </c>
      <c r="B115" s="40" t="s">
        <v>701</v>
      </c>
      <c r="C115" s="50">
        <v>0.10323565724202741</v>
      </c>
      <c r="D115" s="26"/>
      <c r="E115" s="26"/>
      <c r="F115" s="26"/>
      <c r="G115" s="26"/>
    </row>
    <row r="116" spans="1:7" x14ac:dyDescent="0.25">
      <c r="A116" s="26" t="s">
        <v>702</v>
      </c>
      <c r="B116" s="40" t="s">
        <v>703</v>
      </c>
      <c r="C116" s="50">
        <v>2.6630501646779568E-2</v>
      </c>
      <c r="D116" s="26"/>
      <c r="E116" s="26"/>
      <c r="F116" s="26"/>
      <c r="G116" s="26"/>
    </row>
    <row r="117" spans="1:7" x14ac:dyDescent="0.25">
      <c r="A117" s="26" t="s">
        <v>704</v>
      </c>
      <c r="B117" s="40" t="s">
        <v>705</v>
      </c>
      <c r="C117" s="50">
        <v>0.10162164365739326</v>
      </c>
      <c r="D117" s="26"/>
      <c r="E117" s="26"/>
      <c r="F117" s="26"/>
      <c r="G117" s="26"/>
    </row>
    <row r="118" spans="1:7" x14ac:dyDescent="0.25">
      <c r="A118" s="26" t="s">
        <v>706</v>
      </c>
      <c r="B118" s="40" t="s">
        <v>707</v>
      </c>
      <c r="C118" s="50">
        <v>1.028967523587325E-2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x14ac:dyDescent="0.25">
      <c r="A129" s="42"/>
      <c r="B129" s="43" t="s">
        <v>718</v>
      </c>
      <c r="C129" s="42" t="s">
        <v>549</v>
      </c>
      <c r="D129" s="42"/>
      <c r="E129" s="42"/>
      <c r="F129" s="45"/>
      <c r="G129" s="45"/>
    </row>
    <row r="130" spans="1:7" x14ac:dyDescent="0.25">
      <c r="A130" s="26" t="s">
        <v>719</v>
      </c>
      <c r="B130" s="26" t="s">
        <v>720</v>
      </c>
      <c r="C130" s="50">
        <v>0.62163972181569671</v>
      </c>
    </row>
    <row r="131" spans="1:7" x14ac:dyDescent="0.25">
      <c r="A131" s="26" t="s">
        <v>721</v>
      </c>
      <c r="B131" s="26" t="s">
        <v>722</v>
      </c>
      <c r="C131" s="50">
        <f>1-C130</f>
        <v>0.37836027818430329</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collapsed="1" x14ac:dyDescent="0.25">
      <c r="A137" s="42"/>
      <c r="B137" s="43" t="s">
        <v>728</v>
      </c>
      <c r="C137" s="42" t="s">
        <v>549</v>
      </c>
      <c r="D137" s="42"/>
      <c r="E137" s="42"/>
      <c r="F137" s="45"/>
      <c r="G137" s="45"/>
    </row>
    <row r="138" spans="1:7" x14ac:dyDescent="0.25">
      <c r="A138" s="26" t="s">
        <v>729</v>
      </c>
      <c r="B138" s="26" t="s">
        <v>730</v>
      </c>
      <c r="C138" s="50">
        <v>7.5770989188099925E-3</v>
      </c>
      <c r="D138" s="86"/>
      <c r="E138" s="86"/>
      <c r="F138" s="51"/>
      <c r="G138" s="52"/>
    </row>
    <row r="139" spans="1:7" x14ac:dyDescent="0.25">
      <c r="A139" s="26" t="s">
        <v>731</v>
      </c>
      <c r="B139" s="26" t="s">
        <v>732</v>
      </c>
      <c r="C139" s="50">
        <f>1-C138</f>
        <v>0.99242290108119002</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collapsed="1" x14ac:dyDescent="0.25">
      <c r="A147" s="42"/>
      <c r="B147" s="43" t="s">
        <v>740</v>
      </c>
      <c r="C147" s="42" t="s">
        <v>61</v>
      </c>
      <c r="D147" s="42"/>
      <c r="E147" s="42"/>
      <c r="F147" s="42" t="s">
        <v>549</v>
      </c>
      <c r="G147" s="45"/>
    </row>
    <row r="148" spans="1:7" x14ac:dyDescent="0.25">
      <c r="A148" s="26" t="s">
        <v>741</v>
      </c>
      <c r="B148" s="40" t="s">
        <v>742</v>
      </c>
      <c r="C148" s="47">
        <f>SUM(C154:C155)</f>
        <v>461.70441951999999</v>
      </c>
      <c r="D148" s="86"/>
      <c r="E148" s="86"/>
      <c r="F148" s="53">
        <f>SUM(F154:F155)</f>
        <v>2.7246828842094145E-2</v>
      </c>
      <c r="G148" s="52"/>
    </row>
    <row r="149" spans="1:7" x14ac:dyDescent="0.25">
      <c r="A149" s="26" t="s">
        <v>743</v>
      </c>
      <c r="B149" s="40" t="s">
        <v>744</v>
      </c>
      <c r="C149" s="47">
        <f>SUM(C156:C157)</f>
        <v>3818.9236486</v>
      </c>
      <c r="D149" s="86"/>
      <c r="E149" s="86"/>
      <c r="F149" s="53">
        <f>SUM(F156:F157)</f>
        <v>0.22536834090218733</v>
      </c>
      <c r="G149" s="52"/>
    </row>
    <row r="150" spans="1:7" x14ac:dyDescent="0.25">
      <c r="A150" s="26" t="s">
        <v>745</v>
      </c>
      <c r="B150" s="40" t="s">
        <v>746</v>
      </c>
      <c r="C150" s="47">
        <f>SUM(C158:C159)</f>
        <v>5267.8848854200005</v>
      </c>
      <c r="D150" s="86"/>
      <c r="E150" s="86"/>
      <c r="F150" s="53">
        <f>SUM(F158:F159)</f>
        <v>0.31087672494474777</v>
      </c>
      <c r="G150" s="52"/>
    </row>
    <row r="151" spans="1:7" x14ac:dyDescent="0.25">
      <c r="A151" s="26" t="s">
        <v>747</v>
      </c>
      <c r="B151" s="40" t="s">
        <v>748</v>
      </c>
      <c r="C151" s="47">
        <f>SUM(C153,C160,C161,C162)</f>
        <v>7396.7404627659735</v>
      </c>
      <c r="D151" s="86"/>
      <c r="E151" s="86"/>
      <c r="F151" s="53">
        <f>SUM(F153,F160,F161,F162)</f>
        <v>0.43650810531097056</v>
      </c>
      <c r="G151" s="52"/>
    </row>
    <row r="152" spans="1:7" x14ac:dyDescent="0.25">
      <c r="A152" s="26" t="s">
        <v>749</v>
      </c>
      <c r="B152" s="55" t="s">
        <v>102</v>
      </c>
      <c r="C152" s="56">
        <f>SUM(C148:C151)</f>
        <v>16945.253416305975</v>
      </c>
      <c r="D152" s="86"/>
      <c r="E152" s="86"/>
      <c r="F152" s="53">
        <f>SUM(F148:F151)</f>
        <v>0.99999999999999978</v>
      </c>
      <c r="G152" s="52"/>
    </row>
    <row r="153" spans="1:7" outlineLevel="1" x14ac:dyDescent="0.25">
      <c r="A153" s="26" t="s">
        <v>750</v>
      </c>
      <c r="B153" s="58" t="s">
        <v>751</v>
      </c>
      <c r="C153" s="47">
        <v>436.55833883089679</v>
      </c>
      <c r="D153" s="86"/>
      <c r="E153" s="86"/>
      <c r="F153" s="53">
        <f t="shared" ref="F153:F162" si="2">C153/C$152</f>
        <v>2.5762868698724097E-2</v>
      </c>
      <c r="G153" s="52"/>
    </row>
    <row r="154" spans="1:7" outlineLevel="1" x14ac:dyDescent="0.25">
      <c r="A154" s="26" t="s">
        <v>752</v>
      </c>
      <c r="B154" s="58" t="s">
        <v>753</v>
      </c>
      <c r="C154" s="47">
        <v>418.45149669</v>
      </c>
      <c r="D154" s="86"/>
      <c r="E154" s="86"/>
      <c r="F154" s="53">
        <f t="shared" si="2"/>
        <v>2.4694319194266817E-2</v>
      </c>
      <c r="G154" s="52"/>
    </row>
    <row r="155" spans="1:7" outlineLevel="1" x14ac:dyDescent="0.25">
      <c r="A155" s="26" t="s">
        <v>754</v>
      </c>
      <c r="B155" s="58" t="s">
        <v>755</v>
      </c>
      <c r="C155" s="47">
        <v>43.252922830000003</v>
      </c>
      <c r="D155" s="86"/>
      <c r="E155" s="86"/>
      <c r="F155" s="53">
        <f t="shared" si="2"/>
        <v>2.5525096478273288E-3</v>
      </c>
      <c r="G155" s="52"/>
    </row>
    <row r="156" spans="1:7" outlineLevel="1" x14ac:dyDescent="0.25">
      <c r="A156" s="26" t="s">
        <v>756</v>
      </c>
      <c r="B156" s="58" t="s">
        <v>757</v>
      </c>
      <c r="C156" s="47">
        <v>3533.9373779699999</v>
      </c>
      <c r="D156" s="86"/>
      <c r="E156" s="86"/>
      <c r="F156" s="53">
        <f t="shared" si="2"/>
        <v>0.20855028196682995</v>
      </c>
      <c r="G156" s="52"/>
    </row>
    <row r="157" spans="1:7" outlineLevel="1" x14ac:dyDescent="0.25">
      <c r="A157" s="26" t="s">
        <v>758</v>
      </c>
      <c r="B157" s="58" t="s">
        <v>759</v>
      </c>
      <c r="C157" s="47">
        <v>284.98627062999998</v>
      </c>
      <c r="D157" s="86"/>
      <c r="E157" s="86"/>
      <c r="F157" s="53">
        <f t="shared" si="2"/>
        <v>1.6818058935357386E-2</v>
      </c>
      <c r="G157" s="52"/>
    </row>
    <row r="158" spans="1:7" outlineLevel="1" x14ac:dyDescent="0.25">
      <c r="A158" s="26" t="s">
        <v>760</v>
      </c>
      <c r="B158" s="58" t="s">
        <v>761</v>
      </c>
      <c r="C158" s="47">
        <v>4904.6824220400003</v>
      </c>
      <c r="D158" s="86"/>
      <c r="E158" s="86"/>
      <c r="F158" s="53">
        <f t="shared" si="2"/>
        <v>0.2894428487755959</v>
      </c>
      <c r="G158" s="52"/>
    </row>
    <row r="159" spans="1:7" outlineLevel="1" x14ac:dyDescent="0.25">
      <c r="A159" s="26" t="s">
        <v>762</v>
      </c>
      <c r="B159" s="58" t="s">
        <v>763</v>
      </c>
      <c r="C159" s="47">
        <v>363.20246337999998</v>
      </c>
      <c r="D159" s="86"/>
      <c r="E159" s="86"/>
      <c r="F159" s="53">
        <f t="shared" si="2"/>
        <v>2.1433876169151871E-2</v>
      </c>
      <c r="G159" s="52"/>
    </row>
    <row r="160" spans="1:7" outlineLevel="1" x14ac:dyDescent="0.25">
      <c r="A160" s="26" t="s">
        <v>764</v>
      </c>
      <c r="B160" s="58" t="s">
        <v>765</v>
      </c>
      <c r="C160" s="47">
        <v>4634.2015276950769</v>
      </c>
      <c r="D160" s="86"/>
      <c r="E160" s="86"/>
      <c r="F160" s="53">
        <f t="shared" si="2"/>
        <v>0.27348080396577046</v>
      </c>
      <c r="G160" s="52"/>
    </row>
    <row r="161" spans="1:7" outlineLevel="1" x14ac:dyDescent="0.25">
      <c r="A161" s="26" t="s">
        <v>766</v>
      </c>
      <c r="B161" s="58" t="s">
        <v>767</v>
      </c>
      <c r="C161" s="47">
        <v>2150.048683</v>
      </c>
      <c r="D161" s="86"/>
      <c r="E161" s="86"/>
      <c r="F161" s="53">
        <f t="shared" si="2"/>
        <v>0.12688206131700952</v>
      </c>
      <c r="G161" s="52"/>
    </row>
    <row r="162" spans="1:7" outlineLevel="1" x14ac:dyDescent="0.25">
      <c r="A162" s="26" t="s">
        <v>768</v>
      </c>
      <c r="B162" s="58" t="s">
        <v>769</v>
      </c>
      <c r="C162" s="47">
        <v>175.93191324</v>
      </c>
      <c r="D162" s="86"/>
      <c r="E162" s="86"/>
      <c r="F162" s="53">
        <f t="shared" si="2"/>
        <v>1.0382371329466534E-2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x14ac:dyDescent="0.25">
      <c r="A166" s="42"/>
      <c r="B166" s="43" t="s">
        <v>773</v>
      </c>
      <c r="C166" s="42" t="s">
        <v>549</v>
      </c>
      <c r="D166" s="42"/>
      <c r="E166" s="42"/>
      <c r="F166" s="45"/>
      <c r="G166" s="45"/>
    </row>
    <row r="167" spans="1:7" s="374" customFormat="1" x14ac:dyDescent="0.25">
      <c r="A167" s="26" t="s">
        <v>774</v>
      </c>
      <c r="B167" s="26" t="s">
        <v>775</v>
      </c>
      <c r="C167" s="50">
        <v>0</v>
      </c>
      <c r="E167" s="20"/>
      <c r="F167" s="20"/>
    </row>
    <row r="168" spans="1:7" s="374" customFormat="1" x14ac:dyDescent="0.25">
      <c r="A168" s="26" t="s">
        <v>776</v>
      </c>
      <c r="B168" s="26" t="s">
        <v>777</v>
      </c>
      <c r="C168" s="50">
        <v>0</v>
      </c>
      <c r="E168" s="20"/>
      <c r="F168" s="20"/>
    </row>
    <row r="169" spans="1:7" s="374" customFormat="1" x14ac:dyDescent="0.25">
      <c r="A169" s="26" t="s">
        <v>778</v>
      </c>
      <c r="B169" s="26"/>
      <c r="C169" s="50"/>
      <c r="E169" s="20"/>
      <c r="F169" s="20"/>
    </row>
    <row r="170" spans="1:7" s="374" customFormat="1" x14ac:dyDescent="0.25">
      <c r="A170" s="26" t="s">
        <v>779</v>
      </c>
      <c r="B170" s="26"/>
      <c r="C170" s="50"/>
      <c r="E170" s="20"/>
      <c r="F170" s="20"/>
    </row>
    <row r="171" spans="1:7" x14ac:dyDescent="0.25">
      <c r="A171" s="26" t="s">
        <v>780</v>
      </c>
      <c r="B171" s="26"/>
      <c r="C171" s="50"/>
      <c r="E171" s="20"/>
      <c r="F171" s="20"/>
    </row>
    <row r="172" spans="1:7" x14ac:dyDescent="0.25">
      <c r="A172" s="42"/>
      <c r="B172" s="43" t="s">
        <v>781</v>
      </c>
      <c r="C172" s="42" t="s">
        <v>549</v>
      </c>
      <c r="D172" s="42"/>
      <c r="E172" s="42"/>
      <c r="F172" s="45"/>
      <c r="G172" s="45"/>
    </row>
    <row r="173" spans="1:7" x14ac:dyDescent="0.25">
      <c r="A173" s="26" t="s">
        <v>782</v>
      </c>
      <c r="B173" s="26" t="s">
        <v>783</v>
      </c>
      <c r="C173" s="50">
        <v>0.35980767338888375</v>
      </c>
    </row>
    <row r="174" spans="1:7" outlineLevel="1" x14ac:dyDescent="0.25">
      <c r="A174" s="26" t="s">
        <v>784</v>
      </c>
      <c r="B174" s="26" t="s">
        <v>785</v>
      </c>
      <c r="C174" s="267">
        <v>0.28073293738509669</v>
      </c>
    </row>
    <row r="175" spans="1:7" outlineLevel="1" x14ac:dyDescent="0.25">
      <c r="A175" s="26" t="s">
        <v>786</v>
      </c>
      <c r="B175" s="26"/>
      <c r="C175" s="267"/>
    </row>
    <row r="176" spans="1:7" outlineLevel="1" x14ac:dyDescent="0.25">
      <c r="A176" s="26" t="s">
        <v>787</v>
      </c>
      <c r="B176" s="26"/>
      <c r="C176" s="267"/>
    </row>
    <row r="177" spans="1:7" outlineLevel="1" x14ac:dyDescent="0.25">
      <c r="A177" s="26" t="s">
        <v>788</v>
      </c>
      <c r="B177" s="26"/>
      <c r="C177" s="267"/>
    </row>
    <row r="178" spans="1:7" outlineLevel="1" x14ac:dyDescent="0.25">
      <c r="A178" s="26" t="s">
        <v>789</v>
      </c>
      <c r="B178" s="26"/>
      <c r="C178" s="267"/>
      <c r="D178" s="26"/>
      <c r="E178" s="26"/>
      <c r="F178" s="26"/>
      <c r="G178" s="20"/>
    </row>
    <row r="179" spans="1:7" outlineLevel="1" x14ac:dyDescent="0.25">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zoomScale="90" zoomScaleNormal="90" workbookViewId="0">
      <selection activeCell="I16" sqref="I16"/>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791</v>
      </c>
      <c r="B1" s="3"/>
      <c r="C1" s="21" t="s">
        <v>13</v>
      </c>
    </row>
    <row r="2" spans="1:3" x14ac:dyDescent="0.25">
      <c r="B2" s="20"/>
      <c r="C2" s="20"/>
    </row>
    <row r="3" spans="1:3" x14ac:dyDescent="0.25">
      <c r="A3" s="91" t="s">
        <v>792</v>
      </c>
      <c r="B3" s="92"/>
      <c r="C3" s="20"/>
    </row>
    <row r="4" spans="1:3" x14ac:dyDescent="0.25">
      <c r="B4" s="26"/>
      <c r="C4" s="20"/>
    </row>
    <row r="5" spans="1:3" ht="37.5" x14ac:dyDescent="0.25">
      <c r="A5" s="34" t="s">
        <v>24</v>
      </c>
      <c r="B5" s="34" t="s">
        <v>793</v>
      </c>
      <c r="C5" s="93" t="s">
        <v>794</v>
      </c>
    </row>
    <row r="6" spans="1:3" ht="210" x14ac:dyDescent="0.25">
      <c r="A6" s="97" t="s">
        <v>795</v>
      </c>
      <c r="B6" s="37" t="s">
        <v>796</v>
      </c>
      <c r="C6" s="94" t="s">
        <v>797</v>
      </c>
    </row>
    <row r="7" spans="1:3" x14ac:dyDescent="0.25">
      <c r="A7" s="97" t="s">
        <v>798</v>
      </c>
      <c r="B7" s="37" t="s">
        <v>799</v>
      </c>
      <c r="C7" s="95" t="s">
        <v>800</v>
      </c>
    </row>
    <row r="8" spans="1:3" s="382" customFormat="1" ht="30" x14ac:dyDescent="0.25">
      <c r="A8" s="97" t="s">
        <v>801</v>
      </c>
      <c r="B8" s="37" t="s">
        <v>802</v>
      </c>
      <c r="C8" s="95" t="s">
        <v>803</v>
      </c>
    </row>
    <row r="9" spans="1:3" ht="30" x14ac:dyDescent="0.25">
      <c r="A9" s="97" t="s">
        <v>804</v>
      </c>
      <c r="B9" s="37" t="s">
        <v>805</v>
      </c>
      <c r="C9" s="95" t="s">
        <v>806</v>
      </c>
    </row>
    <row r="10" spans="1:3" ht="135" x14ac:dyDescent="0.25">
      <c r="A10" s="97" t="s">
        <v>807</v>
      </c>
      <c r="B10" s="37" t="s">
        <v>808</v>
      </c>
      <c r="C10" s="94" t="s">
        <v>809</v>
      </c>
    </row>
    <row r="11" spans="1:3" ht="45" x14ac:dyDescent="0.25">
      <c r="A11" s="97" t="s">
        <v>810</v>
      </c>
      <c r="B11" s="37" t="s">
        <v>811</v>
      </c>
      <c r="C11" s="96" t="s">
        <v>812</v>
      </c>
    </row>
    <row r="12" spans="1:3" s="374" customFormat="1" x14ac:dyDescent="0.25">
      <c r="A12" s="97" t="s">
        <v>813</v>
      </c>
      <c r="B12" s="37" t="s">
        <v>814</v>
      </c>
      <c r="C12" s="383" t="s">
        <v>815</v>
      </c>
    </row>
    <row r="13" spans="1:3" x14ac:dyDescent="0.25">
      <c r="A13" s="97" t="s">
        <v>816</v>
      </c>
      <c r="B13" s="37" t="s">
        <v>817</v>
      </c>
      <c r="C13" s="95" t="s">
        <v>818</v>
      </c>
    </row>
    <row r="14" spans="1:3" x14ac:dyDescent="0.25">
      <c r="A14" s="97" t="s">
        <v>819</v>
      </c>
      <c r="B14" s="37" t="s">
        <v>820</v>
      </c>
      <c r="C14" s="95" t="s">
        <v>818</v>
      </c>
    </row>
    <row r="15" spans="1:3" ht="30" x14ac:dyDescent="0.25">
      <c r="A15" s="97" t="s">
        <v>821</v>
      </c>
      <c r="B15" s="37" t="s">
        <v>822</v>
      </c>
      <c r="C15" s="95" t="s">
        <v>818</v>
      </c>
    </row>
    <row r="16" spans="1:3" x14ac:dyDescent="0.25">
      <c r="A16" s="97" t="s">
        <v>823</v>
      </c>
      <c r="B16" s="37" t="s">
        <v>824</v>
      </c>
      <c r="C16" s="95" t="s">
        <v>818</v>
      </c>
    </row>
    <row r="17" spans="1:3" ht="30" x14ac:dyDescent="0.25">
      <c r="A17" s="97" t="s">
        <v>825</v>
      </c>
      <c r="B17" s="41" t="s">
        <v>826</v>
      </c>
      <c r="C17" s="95" t="s">
        <v>818</v>
      </c>
    </row>
    <row r="18" spans="1:3" ht="135" x14ac:dyDescent="0.25">
      <c r="A18" s="97" t="s">
        <v>827</v>
      </c>
      <c r="B18" s="41" t="s">
        <v>828</v>
      </c>
      <c r="C18" s="94" t="s">
        <v>829</v>
      </c>
    </row>
    <row r="19" spans="1:3" x14ac:dyDescent="0.25">
      <c r="A19" s="97" t="s">
        <v>830</v>
      </c>
      <c r="B19" s="41" t="s">
        <v>831</v>
      </c>
      <c r="C19" s="95" t="s">
        <v>832</v>
      </c>
    </row>
    <row r="20" spans="1:3" s="374" customFormat="1" x14ac:dyDescent="0.25">
      <c r="A20" s="97" t="s">
        <v>434</v>
      </c>
      <c r="B20" s="41" t="s">
        <v>833</v>
      </c>
      <c r="C20" s="95" t="s">
        <v>834</v>
      </c>
    </row>
    <row r="21" spans="1:3" outlineLevel="1" x14ac:dyDescent="0.25">
      <c r="A21" s="97" t="s">
        <v>835</v>
      </c>
      <c r="B21" s="38" t="s">
        <v>836</v>
      </c>
      <c r="C21" s="26"/>
    </row>
    <row r="22" spans="1:3" outlineLevel="1" x14ac:dyDescent="0.25">
      <c r="A22" s="97" t="s">
        <v>837</v>
      </c>
      <c r="B22" s="85"/>
      <c r="C22" s="26"/>
    </row>
    <row r="23" spans="1:3" outlineLevel="1" x14ac:dyDescent="0.25">
      <c r="A23" s="97" t="s">
        <v>838</v>
      </c>
      <c r="B23" s="85"/>
      <c r="C23" s="26"/>
    </row>
    <row r="24" spans="1:3" outlineLevel="1" x14ac:dyDescent="0.25">
      <c r="A24" s="97" t="s">
        <v>839</v>
      </c>
      <c r="B24" s="85"/>
      <c r="C24" s="26"/>
    </row>
    <row r="25" spans="1:3" s="375" customFormat="1" outlineLevel="1" x14ac:dyDescent="0.25">
      <c r="A25" s="97" t="s">
        <v>840</v>
      </c>
      <c r="B25" s="85"/>
      <c r="C25" s="26"/>
    </row>
    <row r="26" spans="1:3" s="375" customFormat="1" outlineLevel="1" x14ac:dyDescent="0.25">
      <c r="A26" s="97" t="s">
        <v>841</v>
      </c>
      <c r="B26" s="85"/>
      <c r="C26" s="26"/>
    </row>
    <row r="27" spans="1:3" outlineLevel="1" x14ac:dyDescent="0.25">
      <c r="A27" s="97" t="s">
        <v>842</v>
      </c>
      <c r="B27" s="85"/>
      <c r="C27" s="26"/>
    </row>
    <row r="28" spans="1:3" ht="18.75" x14ac:dyDescent="0.25">
      <c r="A28" s="34"/>
      <c r="B28" s="34" t="s">
        <v>843</v>
      </c>
      <c r="C28" s="93" t="s">
        <v>794</v>
      </c>
    </row>
    <row r="29" spans="1:3" x14ac:dyDescent="0.25">
      <c r="A29" s="97" t="s">
        <v>844</v>
      </c>
      <c r="B29" s="37" t="s">
        <v>845</v>
      </c>
      <c r="C29" s="26"/>
    </row>
    <row r="30" spans="1:3" x14ac:dyDescent="0.25">
      <c r="A30" s="97" t="s">
        <v>846</v>
      </c>
      <c r="B30" s="37" t="s">
        <v>847</v>
      </c>
      <c r="C30" s="26"/>
    </row>
    <row r="31" spans="1:3" x14ac:dyDescent="0.25">
      <c r="A31" s="97" t="s">
        <v>848</v>
      </c>
      <c r="B31" s="37" t="s">
        <v>849</v>
      </c>
      <c r="C31" s="26"/>
    </row>
    <row r="32" spans="1:3" hidden="1" outlineLevel="1" x14ac:dyDescent="0.25">
      <c r="A32" s="97" t="s">
        <v>850</v>
      </c>
      <c r="B32" s="85"/>
      <c r="C32" s="26"/>
    </row>
    <row r="33" spans="1:3" hidden="1" outlineLevel="1" x14ac:dyDescent="0.25">
      <c r="A33" s="97" t="s">
        <v>851</v>
      </c>
      <c r="B33" s="85"/>
      <c r="C33" s="26"/>
    </row>
    <row r="34" spans="1:3" hidden="1" outlineLevel="1" x14ac:dyDescent="0.25">
      <c r="A34" s="97" t="s">
        <v>852</v>
      </c>
      <c r="B34" s="85"/>
      <c r="C34" s="26"/>
    </row>
    <row r="35" spans="1:3" hidden="1" outlineLevel="1" x14ac:dyDescent="0.25">
      <c r="A35" s="97" t="s">
        <v>853</v>
      </c>
      <c r="B35" s="85"/>
      <c r="C35" s="26"/>
    </row>
    <row r="36" spans="1:3" hidden="1" outlineLevel="1" x14ac:dyDescent="0.25">
      <c r="A36" s="97" t="s">
        <v>854</v>
      </c>
      <c r="B36" s="85"/>
      <c r="C36" s="26"/>
    </row>
    <row r="37" spans="1:3" hidden="1" outlineLevel="1" x14ac:dyDescent="0.25">
      <c r="A37" s="97" t="s">
        <v>855</v>
      </c>
      <c r="B37" s="85"/>
      <c r="C37" s="26"/>
    </row>
    <row r="38" spans="1:3" hidden="1" outlineLevel="1" x14ac:dyDescent="0.25">
      <c r="A38" s="97" t="s">
        <v>856</v>
      </c>
      <c r="B38" s="85"/>
      <c r="C38" s="26"/>
    </row>
    <row r="39" spans="1:3" hidden="1" outlineLevel="1" x14ac:dyDescent="0.25">
      <c r="A39" s="97" t="s">
        <v>857</v>
      </c>
      <c r="B39" s="85"/>
      <c r="C39" s="26"/>
    </row>
    <row r="40" spans="1:3" hidden="1" outlineLevel="1" x14ac:dyDescent="0.25">
      <c r="A40" s="97" t="s">
        <v>858</v>
      </c>
      <c r="B40" s="85"/>
      <c r="C40" s="26"/>
    </row>
    <row r="41" spans="1:3" hidden="1" outlineLevel="1" x14ac:dyDescent="0.25">
      <c r="A41" s="97" t="s">
        <v>859</v>
      </c>
      <c r="B41" s="85"/>
      <c r="C41" s="26"/>
    </row>
    <row r="42" spans="1:3" hidden="1" outlineLevel="1" x14ac:dyDescent="0.25">
      <c r="A42" s="97" t="s">
        <v>860</v>
      </c>
      <c r="B42" s="85"/>
      <c r="C42" s="26"/>
    </row>
    <row r="43" spans="1:3" hidden="1" outlineLevel="1" x14ac:dyDescent="0.25">
      <c r="A43" s="97" t="s">
        <v>861</v>
      </c>
      <c r="B43" s="85"/>
      <c r="C43" s="26"/>
    </row>
    <row r="44" spans="1:3" ht="18.75" collapsed="1" x14ac:dyDescent="0.25">
      <c r="A44" s="34"/>
      <c r="B44" s="34" t="s">
        <v>862</v>
      </c>
      <c r="C44" s="93" t="s">
        <v>863</v>
      </c>
    </row>
    <row r="45" spans="1:3" x14ac:dyDescent="0.25">
      <c r="A45" s="97" t="s">
        <v>864</v>
      </c>
      <c r="B45" s="41" t="s">
        <v>865</v>
      </c>
      <c r="C45" s="26" t="s">
        <v>68</v>
      </c>
    </row>
    <row r="46" spans="1:3" x14ac:dyDescent="0.25">
      <c r="A46" s="97" t="s">
        <v>866</v>
      </c>
      <c r="B46" s="41" t="s">
        <v>867</v>
      </c>
      <c r="C46" s="26" t="s">
        <v>868</v>
      </c>
    </row>
    <row r="47" spans="1:3" x14ac:dyDescent="0.25">
      <c r="A47" s="97" t="s">
        <v>869</v>
      </c>
      <c r="B47" s="41" t="s">
        <v>870</v>
      </c>
      <c r="C47" s="26" t="s">
        <v>871</v>
      </c>
    </row>
    <row r="48" spans="1:3" hidden="1" outlineLevel="1" x14ac:dyDescent="0.25">
      <c r="A48" s="97" t="s">
        <v>872</v>
      </c>
      <c r="B48" s="40"/>
      <c r="C48" s="26"/>
    </row>
    <row r="49" spans="1:3" hidden="1" outlineLevel="1" x14ac:dyDescent="0.25">
      <c r="A49" s="97" t="s">
        <v>873</v>
      </c>
      <c r="B49" s="40"/>
      <c r="C49" s="26"/>
    </row>
    <row r="50" spans="1:3" hidden="1" outlineLevel="1" x14ac:dyDescent="0.25">
      <c r="A50" s="97" t="s">
        <v>874</v>
      </c>
      <c r="B50" s="41"/>
      <c r="C50" s="26"/>
    </row>
    <row r="51" spans="1:3" ht="18.75" x14ac:dyDescent="0.25">
      <c r="A51" s="34"/>
      <c r="B51" s="34" t="s">
        <v>875</v>
      </c>
      <c r="C51" s="93" t="s">
        <v>794</v>
      </c>
    </row>
    <row r="52" spans="1:3" ht="120" x14ac:dyDescent="0.25">
      <c r="A52" s="97" t="s">
        <v>876</v>
      </c>
      <c r="B52" s="37" t="s">
        <v>877</v>
      </c>
      <c r="C52" s="94" t="s">
        <v>878</v>
      </c>
    </row>
    <row r="53" spans="1:3" ht="60" x14ac:dyDescent="0.25">
      <c r="A53" s="97" t="s">
        <v>879</v>
      </c>
      <c r="B53" s="40"/>
      <c r="C53" s="94" t="s">
        <v>880</v>
      </c>
    </row>
    <row r="54" spans="1:3" ht="75" x14ac:dyDescent="0.25">
      <c r="A54" s="97" t="s">
        <v>881</v>
      </c>
      <c r="B54" s="40"/>
      <c r="C54" s="94" t="s">
        <v>882</v>
      </c>
    </row>
    <row r="55" spans="1:3" ht="105" x14ac:dyDescent="0.25">
      <c r="A55" s="97" t="s">
        <v>883</v>
      </c>
      <c r="B55" s="40"/>
      <c r="C55" s="94" t="s">
        <v>884</v>
      </c>
    </row>
    <row r="56" spans="1:3" ht="45" x14ac:dyDescent="0.25">
      <c r="A56" s="97" t="s">
        <v>885</v>
      </c>
      <c r="B56" s="40"/>
      <c r="C56" s="94" t="s">
        <v>886</v>
      </c>
    </row>
    <row r="57" spans="1:3" ht="105" x14ac:dyDescent="0.25">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opLeftCell="A35" workbookViewId="0">
      <selection activeCell="E82" sqref="E82"/>
    </sheetView>
  </sheetViews>
  <sheetFormatPr baseColWidth="10" defaultColWidth="9.140625" defaultRowHeight="15" outlineLevelRow="1" x14ac:dyDescent="0.25"/>
  <cols>
    <col min="1" max="1" width="13" customWidth="1"/>
    <col min="2" max="2" width="60.7109375" customWidth="1"/>
    <col min="3" max="3" width="38.7109375"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70.7109375" customWidth="1"/>
    <col min="10" max="10" width="8.7109375" customWidth="1"/>
  </cols>
  <sheetData>
    <row r="1" spans="1:10" x14ac:dyDescent="0.25">
      <c r="A1" s="390" t="s">
        <v>889</v>
      </c>
      <c r="B1" s="390"/>
      <c r="C1" s="26"/>
      <c r="D1" s="26"/>
      <c r="E1" s="26"/>
      <c r="F1" s="26"/>
      <c r="G1" s="26"/>
      <c r="I1" s="98"/>
      <c r="J1" s="99"/>
    </row>
    <row r="2" spans="1:10" ht="31.5" x14ac:dyDescent="0.25">
      <c r="A2" s="3" t="s">
        <v>890</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891</v>
      </c>
      <c r="J4" s="102" t="s">
        <v>863</v>
      </c>
    </row>
    <row r="5" spans="1:10" x14ac:dyDescent="0.25">
      <c r="A5" s="26"/>
      <c r="B5" s="26"/>
      <c r="C5" s="26"/>
      <c r="D5" s="26"/>
      <c r="E5" s="26"/>
      <c r="F5" s="26"/>
      <c r="G5" s="26"/>
      <c r="I5" s="103" t="s">
        <v>865</v>
      </c>
      <c r="J5" s="101" t="s">
        <v>68</v>
      </c>
    </row>
    <row r="6" spans="1:10" ht="18.75" x14ac:dyDescent="0.25">
      <c r="A6" s="27"/>
      <c r="B6" s="28" t="s">
        <v>892</v>
      </c>
      <c r="C6" s="27"/>
      <c r="D6" s="26"/>
      <c r="E6" s="29"/>
      <c r="F6" s="29"/>
      <c r="G6" s="29"/>
      <c r="I6" s="103" t="s">
        <v>867</v>
      </c>
      <c r="J6" s="101" t="s">
        <v>868</v>
      </c>
    </row>
    <row r="7" spans="1:10" x14ac:dyDescent="0.25">
      <c r="A7" s="26"/>
      <c r="B7" s="30" t="s">
        <v>893</v>
      </c>
      <c r="C7" s="26"/>
      <c r="D7" s="26"/>
      <c r="E7" s="26"/>
      <c r="F7" s="26"/>
      <c r="G7" s="26"/>
      <c r="I7" s="103" t="s">
        <v>870</v>
      </c>
      <c r="J7" s="101" t="s">
        <v>871</v>
      </c>
    </row>
    <row r="8" spans="1:10" x14ac:dyDescent="0.25">
      <c r="A8" s="26"/>
      <c r="B8" s="30" t="s">
        <v>894</v>
      </c>
      <c r="C8" s="26"/>
      <c r="D8" s="26"/>
      <c r="E8" s="26"/>
      <c r="F8" s="26"/>
      <c r="G8" s="26"/>
      <c r="I8" s="103" t="s">
        <v>895</v>
      </c>
      <c r="J8" s="101" t="s">
        <v>896</v>
      </c>
    </row>
    <row r="9" spans="1:10" x14ac:dyDescent="0.25">
      <c r="A9" s="26"/>
      <c r="B9" s="32" t="s">
        <v>897</v>
      </c>
      <c r="C9" s="26"/>
      <c r="D9" s="26"/>
      <c r="E9" s="26"/>
      <c r="F9" s="26"/>
      <c r="G9" s="26"/>
      <c r="I9" s="26"/>
      <c r="J9" s="101"/>
    </row>
    <row r="10" spans="1:10" x14ac:dyDescent="0.25">
      <c r="A10" s="26"/>
      <c r="B10" s="33"/>
      <c r="C10" s="26"/>
      <c r="D10" s="26"/>
      <c r="E10" s="26"/>
      <c r="F10" s="26"/>
      <c r="G10" s="26"/>
      <c r="I10" s="104" t="s">
        <v>898</v>
      </c>
      <c r="J10" s="101"/>
    </row>
    <row r="11" spans="1:10" x14ac:dyDescent="0.25">
      <c r="A11" s="26"/>
      <c r="B11" s="33"/>
      <c r="C11" s="26"/>
      <c r="D11" s="26"/>
      <c r="E11" s="26"/>
      <c r="F11" s="26"/>
      <c r="G11" s="26"/>
      <c r="I11" s="104" t="s">
        <v>899</v>
      </c>
      <c r="J11" s="101"/>
    </row>
    <row r="12" spans="1:10" ht="37.5" x14ac:dyDescent="0.25">
      <c r="A12" s="34" t="s">
        <v>24</v>
      </c>
      <c r="B12" s="34" t="s">
        <v>900</v>
      </c>
      <c r="C12" s="35"/>
      <c r="D12" s="35"/>
      <c r="E12" s="35"/>
      <c r="F12" s="35"/>
      <c r="G12" s="35"/>
    </row>
    <row r="13" spans="1:10" x14ac:dyDescent="0.25">
      <c r="A13" s="42"/>
      <c r="B13" s="43" t="s">
        <v>901</v>
      </c>
      <c r="C13" s="42" t="s">
        <v>902</v>
      </c>
      <c r="D13" s="42" t="s">
        <v>903</v>
      </c>
      <c r="E13" s="44"/>
      <c r="F13" s="45"/>
      <c r="G13" s="45"/>
    </row>
    <row r="14" spans="1:10" x14ac:dyDescent="0.25">
      <c r="A14" s="26" t="s">
        <v>904</v>
      </c>
      <c r="B14" s="40" t="s">
        <v>905</v>
      </c>
      <c r="C14" s="105" t="s">
        <v>906</v>
      </c>
      <c r="D14" s="105" t="s">
        <v>907</v>
      </c>
      <c r="E14" s="29"/>
      <c r="F14" s="29"/>
      <c r="G14" s="29"/>
    </row>
    <row r="15" spans="1:10" x14ac:dyDescent="0.25">
      <c r="A15" s="26" t="s">
        <v>908</v>
      </c>
      <c r="B15" s="40" t="s">
        <v>487</v>
      </c>
      <c r="C15" s="105" t="s">
        <v>906</v>
      </c>
      <c r="D15" s="105" t="s">
        <v>907</v>
      </c>
      <c r="E15" s="29"/>
      <c r="F15" s="29"/>
      <c r="G15" s="29"/>
    </row>
    <row r="16" spans="1:10" x14ac:dyDescent="0.25">
      <c r="A16" s="26" t="s">
        <v>909</v>
      </c>
      <c r="B16" s="40" t="s">
        <v>910</v>
      </c>
      <c r="C16" s="105" t="s">
        <v>911</v>
      </c>
      <c r="D16" s="105" t="s">
        <v>911</v>
      </c>
      <c r="E16" s="29"/>
      <c r="F16" s="29"/>
      <c r="G16" s="29"/>
    </row>
    <row r="17" spans="1:7" x14ac:dyDescent="0.25">
      <c r="A17" s="26" t="s">
        <v>912</v>
      </c>
      <c r="B17" s="40" t="s">
        <v>913</v>
      </c>
      <c r="C17" s="105" t="s">
        <v>911</v>
      </c>
      <c r="D17" s="105" t="s">
        <v>911</v>
      </c>
      <c r="E17" s="29"/>
      <c r="F17" s="29"/>
      <c r="G17" s="29"/>
    </row>
    <row r="18" spans="1:7" x14ac:dyDescent="0.25">
      <c r="A18" s="26" t="s">
        <v>914</v>
      </c>
      <c r="B18" s="40" t="s">
        <v>915</v>
      </c>
      <c r="C18" s="105" t="s">
        <v>906</v>
      </c>
      <c r="D18" s="105" t="s">
        <v>907</v>
      </c>
      <c r="E18" s="29"/>
      <c r="F18" s="29"/>
      <c r="G18" s="29"/>
    </row>
    <row r="19" spans="1:7" x14ac:dyDescent="0.25">
      <c r="A19" s="26" t="s">
        <v>916</v>
      </c>
      <c r="B19" s="40" t="s">
        <v>917</v>
      </c>
      <c r="C19" s="105" t="s">
        <v>911</v>
      </c>
      <c r="D19" s="105" t="s">
        <v>911</v>
      </c>
      <c r="E19" s="29"/>
      <c r="F19" s="29"/>
      <c r="G19" s="29"/>
    </row>
    <row r="20" spans="1:7" x14ac:dyDescent="0.25">
      <c r="A20" s="26" t="s">
        <v>918</v>
      </c>
      <c r="B20" s="40" t="s">
        <v>919</v>
      </c>
      <c r="C20" s="105" t="s">
        <v>906</v>
      </c>
      <c r="D20" s="105" t="s">
        <v>907</v>
      </c>
      <c r="E20" s="29"/>
      <c r="F20" s="29"/>
      <c r="G20" s="29"/>
    </row>
    <row r="21" spans="1:7" x14ac:dyDescent="0.25">
      <c r="A21" s="26" t="s">
        <v>920</v>
      </c>
      <c r="B21" s="40" t="s">
        <v>921</v>
      </c>
      <c r="C21" s="105" t="s">
        <v>911</v>
      </c>
      <c r="D21" s="105" t="s">
        <v>911</v>
      </c>
      <c r="E21" s="29"/>
      <c r="F21" s="29"/>
      <c r="G21" s="29"/>
    </row>
    <row r="22" spans="1:7" x14ac:dyDescent="0.25">
      <c r="A22" s="26" t="s">
        <v>922</v>
      </c>
      <c r="B22" s="40" t="s">
        <v>923</v>
      </c>
      <c r="C22" s="105" t="s">
        <v>911</v>
      </c>
      <c r="D22" s="105" t="s">
        <v>911</v>
      </c>
      <c r="E22" s="29"/>
      <c r="F22" s="29"/>
      <c r="G22" s="29"/>
    </row>
    <row r="23" spans="1:7" x14ac:dyDescent="0.25">
      <c r="A23" s="26" t="s">
        <v>924</v>
      </c>
      <c r="B23" s="40" t="s">
        <v>925</v>
      </c>
      <c r="C23" s="105" t="s">
        <v>911</v>
      </c>
      <c r="D23" s="105" t="s">
        <v>911</v>
      </c>
      <c r="E23" s="29"/>
      <c r="F23" s="29"/>
      <c r="G23" s="29"/>
    </row>
    <row r="24" spans="1:7" x14ac:dyDescent="0.25">
      <c r="A24" s="26" t="s">
        <v>926</v>
      </c>
      <c r="B24" s="40" t="s">
        <v>927</v>
      </c>
      <c r="C24" s="105" t="s">
        <v>928</v>
      </c>
      <c r="D24" s="105" t="s">
        <v>911</v>
      </c>
      <c r="E24" s="29"/>
      <c r="F24" s="29"/>
      <c r="G24" s="29"/>
    </row>
    <row r="25" spans="1:7" hidden="1" outlineLevel="1" x14ac:dyDescent="0.25">
      <c r="A25" s="26" t="s">
        <v>929</v>
      </c>
      <c r="B25" s="38"/>
      <c r="C25" s="26"/>
      <c r="D25" s="26"/>
      <c r="E25" s="29"/>
      <c r="F25" s="29"/>
      <c r="G25" s="29"/>
    </row>
    <row r="26" spans="1:7" hidden="1" outlineLevel="1" x14ac:dyDescent="0.25">
      <c r="A26" s="26" t="s">
        <v>930</v>
      </c>
      <c r="B26" s="38"/>
      <c r="C26" s="26"/>
      <c r="D26" s="26"/>
      <c r="E26" s="29"/>
      <c r="F26" s="29"/>
      <c r="G26" s="29"/>
    </row>
    <row r="27" spans="1:7" hidden="1" outlineLevel="1" x14ac:dyDescent="0.25">
      <c r="A27" s="26" t="s">
        <v>931</v>
      </c>
      <c r="B27" s="38"/>
      <c r="C27" s="26"/>
      <c r="D27" s="26"/>
      <c r="E27" s="29"/>
      <c r="F27" s="29"/>
      <c r="G27" s="29"/>
    </row>
    <row r="28" spans="1:7" hidden="1" outlineLevel="1" x14ac:dyDescent="0.25">
      <c r="A28" s="26" t="s">
        <v>932</v>
      </c>
      <c r="B28" s="38"/>
      <c r="C28" s="26"/>
      <c r="D28" s="26"/>
      <c r="E28" s="29"/>
      <c r="F28" s="29"/>
      <c r="G28" s="29"/>
    </row>
    <row r="29" spans="1:7" hidden="1" outlineLevel="1" x14ac:dyDescent="0.25">
      <c r="A29" s="26" t="s">
        <v>933</v>
      </c>
      <c r="B29" s="38"/>
      <c r="C29" s="26"/>
      <c r="D29" s="26"/>
      <c r="E29" s="29"/>
      <c r="F29" s="29"/>
      <c r="G29" s="29"/>
    </row>
    <row r="30" spans="1:7" hidden="1" outlineLevel="1" x14ac:dyDescent="0.25">
      <c r="A30" s="26" t="s">
        <v>934</v>
      </c>
      <c r="B30" s="38"/>
      <c r="C30" s="26"/>
      <c r="D30" s="26"/>
      <c r="E30" s="29"/>
      <c r="F30" s="29"/>
      <c r="G30" s="29"/>
    </row>
    <row r="31" spans="1:7" hidden="1" outlineLevel="1" x14ac:dyDescent="0.25">
      <c r="A31" s="26" t="s">
        <v>935</v>
      </c>
      <c r="B31" s="38"/>
      <c r="C31" s="26"/>
      <c r="D31" s="26"/>
      <c r="E31" s="29"/>
      <c r="F31" s="29"/>
      <c r="G31" s="29"/>
    </row>
    <row r="32" spans="1:7" hidden="1" outlineLevel="1" x14ac:dyDescent="0.25">
      <c r="A32" s="26" t="s">
        <v>936</v>
      </c>
      <c r="B32" s="38"/>
      <c r="C32" s="26"/>
      <c r="D32" s="26"/>
      <c r="E32" s="29"/>
      <c r="F32" s="29"/>
      <c r="G32" s="29"/>
    </row>
    <row r="33" spans="1:7" ht="18.75" collapsed="1" x14ac:dyDescent="0.25">
      <c r="A33" s="35"/>
      <c r="B33" s="34" t="s">
        <v>894</v>
      </c>
      <c r="C33" s="35"/>
      <c r="D33" s="35"/>
      <c r="E33" s="35"/>
      <c r="F33" s="35"/>
      <c r="G33" s="35"/>
    </row>
    <row r="34" spans="1:7" x14ac:dyDescent="0.25">
      <c r="A34" s="42"/>
      <c r="B34" s="43" t="s">
        <v>937</v>
      </c>
      <c r="C34" s="42" t="s">
        <v>938</v>
      </c>
      <c r="D34" s="42" t="s">
        <v>903</v>
      </c>
      <c r="E34" s="42" t="s">
        <v>939</v>
      </c>
      <c r="F34" s="45"/>
      <c r="G34" s="45"/>
    </row>
    <row r="35" spans="1:7" x14ac:dyDescent="0.25">
      <c r="A35" s="26" t="s">
        <v>940</v>
      </c>
      <c r="B35" s="107" t="s">
        <v>906</v>
      </c>
      <c r="C35" s="108" t="s">
        <v>911</v>
      </c>
      <c r="D35" s="108" t="s">
        <v>907</v>
      </c>
      <c r="E35" s="108" t="s">
        <v>941</v>
      </c>
      <c r="F35" s="106"/>
      <c r="G35" s="106"/>
    </row>
    <row r="36" spans="1:7" x14ac:dyDescent="0.25">
      <c r="A36" s="26" t="s">
        <v>942</v>
      </c>
      <c r="B36" s="40"/>
      <c r="C36" s="26"/>
      <c r="D36" s="26"/>
      <c r="E36" s="26"/>
      <c r="F36" s="26"/>
      <c r="G36" s="26"/>
    </row>
    <row r="37" spans="1:7" x14ac:dyDescent="0.25">
      <c r="A37" s="26" t="s">
        <v>943</v>
      </c>
      <c r="B37" s="40"/>
      <c r="C37" s="26"/>
      <c r="D37" s="26"/>
      <c r="E37" s="26"/>
      <c r="F37" s="26"/>
      <c r="G37" s="26"/>
    </row>
    <row r="38" spans="1:7" x14ac:dyDescent="0.25">
      <c r="A38" s="26" t="s">
        <v>944</v>
      </c>
      <c r="B38" s="40"/>
      <c r="C38" s="26"/>
      <c r="D38" s="26"/>
      <c r="E38" s="26"/>
      <c r="F38" s="26"/>
      <c r="G38" s="26"/>
    </row>
    <row r="39" spans="1:7" x14ac:dyDescent="0.25">
      <c r="A39" s="26" t="s">
        <v>945</v>
      </c>
      <c r="B39" s="40"/>
      <c r="C39" s="26"/>
      <c r="D39" s="26"/>
      <c r="E39" s="26"/>
      <c r="F39" s="26"/>
      <c r="G39" s="26"/>
    </row>
    <row r="40" spans="1:7" x14ac:dyDescent="0.25">
      <c r="A40" s="26" t="s">
        <v>946</v>
      </c>
      <c r="B40" s="40"/>
      <c r="C40" s="26"/>
      <c r="D40" s="26"/>
      <c r="E40" s="26"/>
      <c r="F40" s="26"/>
      <c r="G40" s="26"/>
    </row>
    <row r="41" spans="1:7" x14ac:dyDescent="0.25">
      <c r="A41" s="26" t="s">
        <v>947</v>
      </c>
      <c r="B41" s="40"/>
      <c r="C41" s="26"/>
      <c r="D41" s="26"/>
      <c r="E41" s="26"/>
      <c r="F41" s="26"/>
      <c r="G41" s="26"/>
    </row>
    <row r="42" spans="1:7" x14ac:dyDescent="0.25">
      <c r="A42" s="26" t="s">
        <v>948</v>
      </c>
      <c r="B42" s="40"/>
      <c r="C42" s="26"/>
      <c r="D42" s="26"/>
      <c r="E42" s="26"/>
      <c r="F42" s="26"/>
      <c r="G42" s="26"/>
    </row>
    <row r="43" spans="1:7" x14ac:dyDescent="0.25">
      <c r="A43" s="26" t="s">
        <v>949</v>
      </c>
      <c r="B43" s="40"/>
      <c r="C43" s="26"/>
      <c r="D43" s="26"/>
      <c r="E43" s="26"/>
      <c r="F43" s="26"/>
      <c r="G43" s="26"/>
    </row>
    <row r="44" spans="1:7" x14ac:dyDescent="0.25">
      <c r="A44" s="26" t="s">
        <v>950</v>
      </c>
      <c r="B44" s="40"/>
      <c r="C44" s="26"/>
      <c r="D44" s="26"/>
      <c r="E44" s="26"/>
      <c r="F44" s="26"/>
      <c r="G44" s="26"/>
    </row>
    <row r="45" spans="1:7" x14ac:dyDescent="0.25">
      <c r="A45" s="26" t="s">
        <v>951</v>
      </c>
      <c r="B45" s="40"/>
      <c r="C45" s="26"/>
      <c r="D45" s="26"/>
      <c r="E45" s="26"/>
      <c r="F45" s="26"/>
      <c r="G45" s="26"/>
    </row>
    <row r="46" spans="1:7" x14ac:dyDescent="0.25">
      <c r="A46" s="26" t="s">
        <v>952</v>
      </c>
      <c r="B46" s="40"/>
      <c r="C46" s="26"/>
      <c r="D46" s="26"/>
      <c r="E46" s="26"/>
      <c r="F46" s="26"/>
      <c r="G46" s="26"/>
    </row>
    <row r="47" spans="1:7" x14ac:dyDescent="0.25">
      <c r="A47" s="26" t="s">
        <v>953</v>
      </c>
      <c r="B47" s="40"/>
      <c r="C47" s="26"/>
      <c r="D47" s="26"/>
      <c r="E47" s="26"/>
      <c r="F47" s="26"/>
      <c r="G47" s="26"/>
    </row>
    <row r="48" spans="1:7" x14ac:dyDescent="0.25">
      <c r="A48" s="26" t="s">
        <v>954</v>
      </c>
      <c r="B48" s="40"/>
      <c r="C48" s="26"/>
      <c r="D48" s="26"/>
      <c r="E48" s="26"/>
      <c r="F48" s="26"/>
      <c r="G48" s="26"/>
    </row>
    <row r="49" spans="1:7" x14ac:dyDescent="0.25">
      <c r="A49" s="26" t="s">
        <v>955</v>
      </c>
      <c r="B49" s="40"/>
      <c r="C49" s="26"/>
      <c r="D49" s="26"/>
      <c r="E49" s="26"/>
      <c r="F49" s="26"/>
      <c r="G49" s="26"/>
    </row>
    <row r="50" spans="1:7" x14ac:dyDescent="0.25">
      <c r="A50" s="26" t="s">
        <v>956</v>
      </c>
      <c r="B50" s="40"/>
      <c r="C50" s="26"/>
      <c r="D50" s="26"/>
      <c r="E50" s="26"/>
      <c r="F50" s="26"/>
      <c r="G50" s="26"/>
    </row>
    <row r="51" spans="1:7" x14ac:dyDescent="0.25">
      <c r="A51" s="26" t="s">
        <v>957</v>
      </c>
      <c r="B51" s="40"/>
      <c r="C51" s="26"/>
      <c r="D51" s="26"/>
      <c r="E51" s="26"/>
      <c r="F51" s="26"/>
      <c r="G51" s="26"/>
    </row>
    <row r="52" spans="1:7" x14ac:dyDescent="0.25">
      <c r="A52" s="26" t="s">
        <v>958</v>
      </c>
      <c r="B52" s="40"/>
      <c r="C52" s="26"/>
      <c r="D52" s="26"/>
      <c r="E52" s="26"/>
      <c r="F52" s="26"/>
      <c r="G52" s="26"/>
    </row>
    <row r="53" spans="1:7" x14ac:dyDescent="0.25">
      <c r="A53" s="26" t="s">
        <v>959</v>
      </c>
      <c r="B53" s="40"/>
      <c r="C53" s="26"/>
      <c r="D53" s="26"/>
      <c r="E53" s="26"/>
      <c r="F53" s="26"/>
      <c r="G53" s="26"/>
    </row>
    <row r="54" spans="1:7" x14ac:dyDescent="0.25">
      <c r="A54" s="26" t="s">
        <v>960</v>
      </c>
      <c r="B54" s="40"/>
      <c r="C54" s="26"/>
      <c r="D54" s="26"/>
      <c r="E54" s="26"/>
      <c r="F54" s="26"/>
      <c r="G54" s="26"/>
    </row>
    <row r="55" spans="1:7" x14ac:dyDescent="0.25">
      <c r="A55" s="26" t="s">
        <v>961</v>
      </c>
      <c r="B55" s="40"/>
      <c r="C55" s="26"/>
      <c r="D55" s="26"/>
      <c r="E55" s="26"/>
      <c r="F55" s="26"/>
      <c r="G55" s="26"/>
    </row>
    <row r="56" spans="1:7" x14ac:dyDescent="0.25">
      <c r="A56" s="26" t="s">
        <v>962</v>
      </c>
      <c r="B56" s="40"/>
      <c r="C56" s="26"/>
      <c r="D56" s="26"/>
      <c r="E56" s="26"/>
      <c r="F56" s="26"/>
      <c r="G56" s="26"/>
    </row>
    <row r="57" spans="1:7" x14ac:dyDescent="0.25">
      <c r="A57" s="26" t="s">
        <v>963</v>
      </c>
      <c r="B57" s="40"/>
      <c r="C57" s="26"/>
      <c r="D57" s="26"/>
      <c r="E57" s="26"/>
      <c r="F57" s="26"/>
      <c r="G57" s="26"/>
    </row>
    <row r="58" spans="1:7" x14ac:dyDescent="0.25">
      <c r="A58" s="26" t="s">
        <v>964</v>
      </c>
      <c r="B58" s="40"/>
      <c r="C58" s="26"/>
      <c r="D58" s="26"/>
      <c r="E58" s="26"/>
      <c r="F58" s="26"/>
      <c r="G58" s="26"/>
    </row>
    <row r="59" spans="1:7" x14ac:dyDescent="0.25">
      <c r="A59" s="26" t="s">
        <v>965</v>
      </c>
      <c r="B59" s="40"/>
      <c r="C59" s="26"/>
      <c r="D59" s="26"/>
      <c r="E59" s="26"/>
      <c r="F59" s="26"/>
      <c r="G59" s="26"/>
    </row>
    <row r="60" spans="1:7" hidden="1" outlineLevel="1" x14ac:dyDescent="0.25">
      <c r="A60" s="26" t="s">
        <v>966</v>
      </c>
      <c r="B60" s="40"/>
      <c r="C60" s="26"/>
      <c r="D60" s="26"/>
      <c r="E60" s="40"/>
      <c r="F60" s="40"/>
      <c r="G60" s="40"/>
    </row>
    <row r="61" spans="1:7" hidden="1" outlineLevel="1" x14ac:dyDescent="0.25">
      <c r="A61" s="26" t="s">
        <v>967</v>
      </c>
      <c r="B61" s="40"/>
      <c r="C61" s="26"/>
      <c r="D61" s="26"/>
      <c r="E61" s="40"/>
      <c r="F61" s="40"/>
      <c r="G61" s="40"/>
    </row>
    <row r="62" spans="1:7" hidden="1" outlineLevel="1" x14ac:dyDescent="0.25">
      <c r="A62" s="26" t="s">
        <v>968</v>
      </c>
      <c r="B62" s="40"/>
      <c r="C62" s="26"/>
      <c r="D62" s="26"/>
      <c r="E62" s="40"/>
      <c r="F62" s="40"/>
      <c r="G62" s="40"/>
    </row>
    <row r="63" spans="1:7" hidden="1" outlineLevel="1" x14ac:dyDescent="0.25">
      <c r="A63" s="26" t="s">
        <v>969</v>
      </c>
      <c r="B63" s="40"/>
      <c r="C63" s="26"/>
      <c r="D63" s="26"/>
      <c r="E63" s="40"/>
      <c r="F63" s="40"/>
      <c r="G63" s="40"/>
    </row>
    <row r="64" spans="1:7" hidden="1" outlineLevel="1" x14ac:dyDescent="0.25">
      <c r="A64" s="26" t="s">
        <v>970</v>
      </c>
      <c r="B64" s="40"/>
      <c r="C64" s="26"/>
      <c r="D64" s="26"/>
      <c r="E64" s="40"/>
      <c r="F64" s="40"/>
      <c r="G64" s="40"/>
    </row>
    <row r="65" spans="1:7" hidden="1" outlineLevel="1" x14ac:dyDescent="0.25">
      <c r="A65" s="26" t="s">
        <v>971</v>
      </c>
      <c r="B65" s="40"/>
      <c r="C65" s="26"/>
      <c r="D65" s="26"/>
      <c r="E65" s="40"/>
      <c r="F65" s="40"/>
      <c r="G65" s="40"/>
    </row>
    <row r="66" spans="1:7" hidden="1" outlineLevel="1" x14ac:dyDescent="0.25">
      <c r="A66" s="26" t="s">
        <v>972</v>
      </c>
      <c r="B66" s="40"/>
      <c r="C66" s="26"/>
      <c r="D66" s="26"/>
      <c r="E66" s="40"/>
      <c r="F66" s="40"/>
      <c r="G66" s="40"/>
    </row>
    <row r="67" spans="1:7" hidden="1" outlineLevel="1" x14ac:dyDescent="0.25">
      <c r="A67" s="26" t="s">
        <v>973</v>
      </c>
      <c r="B67" s="40"/>
      <c r="C67" s="26"/>
      <c r="D67" s="26"/>
      <c r="E67" s="40"/>
      <c r="F67" s="40"/>
      <c r="G67" s="40"/>
    </row>
    <row r="68" spans="1:7" hidden="1" outlineLevel="1" x14ac:dyDescent="0.25">
      <c r="A68" s="26" t="s">
        <v>974</v>
      </c>
      <c r="B68" s="40"/>
      <c r="C68" s="26"/>
      <c r="D68" s="26"/>
      <c r="E68" s="40"/>
      <c r="F68" s="40"/>
      <c r="G68" s="40"/>
    </row>
    <row r="69" spans="1:7" hidden="1" outlineLevel="1" x14ac:dyDescent="0.25">
      <c r="A69" s="26" t="s">
        <v>975</v>
      </c>
      <c r="B69" s="40"/>
      <c r="C69" s="26"/>
      <c r="D69" s="26"/>
      <c r="E69" s="40"/>
      <c r="F69" s="40"/>
      <c r="G69" s="40"/>
    </row>
    <row r="70" spans="1:7" hidden="1" outlineLevel="1" x14ac:dyDescent="0.25">
      <c r="A70" s="26" t="s">
        <v>976</v>
      </c>
      <c r="B70" s="40"/>
      <c r="C70" s="26"/>
      <c r="D70" s="26"/>
      <c r="E70" s="40"/>
      <c r="F70" s="40"/>
      <c r="G70" s="40"/>
    </row>
    <row r="71" spans="1:7" hidden="1" outlineLevel="1" x14ac:dyDescent="0.25">
      <c r="A71" s="26" t="s">
        <v>977</v>
      </c>
      <c r="B71" s="40"/>
      <c r="C71" s="26"/>
      <c r="D71" s="26"/>
      <c r="E71" s="40"/>
      <c r="F71" s="40"/>
      <c r="G71" s="40"/>
    </row>
    <row r="72" spans="1:7" hidden="1" outlineLevel="1" x14ac:dyDescent="0.25">
      <c r="A72" s="26" t="s">
        <v>978</v>
      </c>
      <c r="B72" s="40"/>
      <c r="C72" s="26"/>
      <c r="D72" s="26"/>
      <c r="E72" s="40"/>
      <c r="F72" s="40"/>
      <c r="G72" s="40"/>
    </row>
    <row r="73" spans="1:7" ht="18.75" collapsed="1" x14ac:dyDescent="0.25">
      <c r="A73" s="35"/>
      <c r="B73" s="34" t="s">
        <v>897</v>
      </c>
      <c r="C73" s="35"/>
      <c r="D73" s="35"/>
      <c r="E73" s="35"/>
      <c r="F73" s="35"/>
      <c r="G73" s="35"/>
    </row>
    <row r="74" spans="1:7" x14ac:dyDescent="0.25">
      <c r="A74" s="42"/>
      <c r="B74" s="43" t="s">
        <v>534</v>
      </c>
      <c r="C74" s="42" t="s">
        <v>979</v>
      </c>
      <c r="D74" s="42"/>
      <c r="E74" s="45"/>
      <c r="F74" s="45"/>
      <c r="G74" s="45"/>
    </row>
    <row r="75" spans="1:7" x14ac:dyDescent="0.25">
      <c r="A75" s="26" t="s">
        <v>980</v>
      </c>
      <c r="B75" s="26" t="s">
        <v>981</v>
      </c>
      <c r="C75" s="47">
        <v>62.499335474638031</v>
      </c>
      <c r="D75" s="26"/>
      <c r="E75" s="26"/>
      <c r="F75" s="26"/>
      <c r="G75" s="26"/>
    </row>
    <row r="76" spans="1:7" x14ac:dyDescent="0.25">
      <c r="A76" s="26" t="s">
        <v>982</v>
      </c>
      <c r="B76" s="26" t="s">
        <v>983</v>
      </c>
      <c r="C76" s="47">
        <v>136.5119335865227</v>
      </c>
      <c r="D76" s="26"/>
      <c r="E76" s="26"/>
      <c r="F76" s="26"/>
      <c r="G76" s="26"/>
    </row>
    <row r="77" spans="1:7" hidden="1" outlineLevel="1" x14ac:dyDescent="0.25">
      <c r="A77" s="26" t="s">
        <v>984</v>
      </c>
      <c r="B77" s="26"/>
      <c r="C77" s="26"/>
      <c r="D77" s="26"/>
      <c r="E77" s="26"/>
      <c r="F77" s="26"/>
      <c r="G77" s="26"/>
    </row>
    <row r="78" spans="1:7" hidden="1" outlineLevel="1" x14ac:dyDescent="0.25">
      <c r="A78" s="26" t="s">
        <v>985</v>
      </c>
      <c r="B78" s="26"/>
      <c r="C78" s="26"/>
      <c r="D78" s="26"/>
      <c r="E78" s="26"/>
      <c r="F78" s="26"/>
      <c r="G78" s="26"/>
    </row>
    <row r="79" spans="1:7" hidden="1" outlineLevel="1" x14ac:dyDescent="0.25">
      <c r="A79" s="26" t="s">
        <v>986</v>
      </c>
      <c r="B79" s="26"/>
      <c r="C79" s="26"/>
      <c r="D79" s="26"/>
      <c r="E79" s="26"/>
      <c r="F79" s="26"/>
      <c r="G79" s="26"/>
    </row>
    <row r="80" spans="1:7" hidden="1" outlineLevel="1" x14ac:dyDescent="0.25">
      <c r="A80" s="26" t="s">
        <v>987</v>
      </c>
      <c r="B80" s="26"/>
      <c r="C80" s="26"/>
      <c r="D80" s="26"/>
      <c r="E80" s="26"/>
      <c r="F80" s="26"/>
      <c r="G80" s="26"/>
    </row>
    <row r="81" spans="1:7" collapsed="1" x14ac:dyDescent="0.25">
      <c r="A81" s="42"/>
      <c r="B81" s="43" t="s">
        <v>988</v>
      </c>
      <c r="C81" s="42" t="s">
        <v>989</v>
      </c>
      <c r="D81" s="42" t="s">
        <v>990</v>
      </c>
      <c r="E81" s="45" t="s">
        <v>549</v>
      </c>
      <c r="F81" s="45" t="s">
        <v>991</v>
      </c>
      <c r="G81" s="45" t="s">
        <v>992</v>
      </c>
    </row>
    <row r="82" spans="1:7" x14ac:dyDescent="0.25">
      <c r="A82" s="26" t="s">
        <v>993</v>
      </c>
      <c r="B82" s="26" t="s">
        <v>994</v>
      </c>
      <c r="C82" s="26"/>
      <c r="D82" s="26"/>
      <c r="E82" s="265">
        <v>5.1717813994318798E-4</v>
      </c>
      <c r="F82" s="26"/>
      <c r="G82" s="265">
        <v>5.1717813994318798E-4</v>
      </c>
    </row>
    <row r="83" spans="1:7" x14ac:dyDescent="0.25">
      <c r="A83" s="26" t="s">
        <v>995</v>
      </c>
      <c r="B83" s="26" t="s">
        <v>996</v>
      </c>
      <c r="C83" s="26"/>
      <c r="D83" s="26"/>
      <c r="E83" s="265">
        <v>0</v>
      </c>
      <c r="F83" s="26"/>
      <c r="G83" s="265">
        <v>0</v>
      </c>
    </row>
    <row r="84" spans="1:7" x14ac:dyDescent="0.25">
      <c r="A84" s="26" t="s">
        <v>997</v>
      </c>
      <c r="B84" s="26" t="s">
        <v>998</v>
      </c>
      <c r="C84" s="26"/>
      <c r="D84" s="26"/>
      <c r="E84" s="265">
        <v>0</v>
      </c>
      <c r="F84" s="26"/>
      <c r="G84" s="265">
        <v>0</v>
      </c>
    </row>
    <row r="85" spans="1:7" x14ac:dyDescent="0.25">
      <c r="A85" s="26" t="s">
        <v>999</v>
      </c>
      <c r="B85" s="26" t="s">
        <v>1000</v>
      </c>
      <c r="C85" s="26"/>
      <c r="D85" s="26"/>
      <c r="E85" s="265">
        <v>0</v>
      </c>
      <c r="F85" s="26"/>
      <c r="G85" s="265">
        <v>0</v>
      </c>
    </row>
    <row r="86" spans="1:7" x14ac:dyDescent="0.25">
      <c r="A86" s="26" t="s">
        <v>1001</v>
      </c>
      <c r="B86" s="26" t="s">
        <v>1002</v>
      </c>
      <c r="C86" s="26"/>
      <c r="D86" s="26"/>
      <c r="E86" s="265">
        <v>0</v>
      </c>
      <c r="F86" s="26"/>
      <c r="G86" s="265">
        <v>0</v>
      </c>
    </row>
    <row r="87" spans="1:7" hidden="1" outlineLevel="1" x14ac:dyDescent="0.25">
      <c r="A87" s="26" t="s">
        <v>1003</v>
      </c>
      <c r="B87" s="26"/>
      <c r="C87" s="26"/>
      <c r="D87" s="26"/>
      <c r="E87" s="26"/>
      <c r="F87" s="26"/>
      <c r="G87" s="26"/>
    </row>
    <row r="88" spans="1:7" hidden="1" outlineLevel="1" x14ac:dyDescent="0.25">
      <c r="A88" s="26" t="s">
        <v>1004</v>
      </c>
      <c r="B88" s="26"/>
      <c r="C88" s="26"/>
      <c r="D88" s="26"/>
      <c r="E88" s="26"/>
      <c r="F88" s="26"/>
      <c r="G88" s="26"/>
    </row>
    <row r="89" spans="1:7" hidden="1" outlineLevel="1" x14ac:dyDescent="0.25">
      <c r="A89" s="26" t="s">
        <v>1005</v>
      </c>
      <c r="B89" s="26"/>
      <c r="C89" s="26"/>
      <c r="D89" s="26"/>
      <c r="E89" s="26"/>
      <c r="F89" s="26"/>
      <c r="G89" s="26"/>
    </row>
    <row r="90" spans="1:7" hidden="1" outlineLevel="1" x14ac:dyDescent="0.25">
      <c r="A90" s="26" t="s">
        <v>1006</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73" workbookViewId="0">
      <selection activeCell="F54" sqref="F54"/>
    </sheetView>
  </sheetViews>
  <sheetFormatPr baseColWidth="10"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1007</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1008</v>
      </c>
      <c r="C3" s="115" t="s">
        <v>3</v>
      </c>
      <c r="D3" s="116"/>
      <c r="E3" s="117"/>
      <c r="F3" s="113"/>
      <c r="G3" s="113"/>
      <c r="H3" s="113"/>
      <c r="I3" s="113"/>
      <c r="J3" s="113"/>
    </row>
    <row r="4" spans="1:10" x14ac:dyDescent="0.25">
      <c r="A4" s="112"/>
      <c r="B4" s="114" t="s">
        <v>1009</v>
      </c>
      <c r="C4" s="372">
        <v>45260</v>
      </c>
      <c r="D4" s="113" t="s">
        <v>1010</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1011</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1012</v>
      </c>
      <c r="B10" s="120" t="s">
        <v>1013</v>
      </c>
      <c r="C10" s="121"/>
      <c r="D10" s="121"/>
      <c r="E10" s="122" t="s">
        <v>1014</v>
      </c>
      <c r="F10" s="123"/>
      <c r="G10" s="123"/>
      <c r="H10" s="124"/>
      <c r="I10" s="113"/>
      <c r="J10" s="113"/>
    </row>
    <row r="11" spans="1:10" x14ac:dyDescent="0.25">
      <c r="A11" s="112"/>
      <c r="B11" s="125" t="s">
        <v>1015</v>
      </c>
      <c r="C11" s="126"/>
      <c r="D11" s="126"/>
      <c r="E11" s="127" t="s">
        <v>1014</v>
      </c>
      <c r="F11" s="128"/>
      <c r="G11" s="128"/>
      <c r="H11" s="129"/>
      <c r="I11" s="113"/>
      <c r="J11" s="113"/>
    </row>
    <row r="12" spans="1:10" x14ac:dyDescent="0.25">
      <c r="A12" s="112"/>
      <c r="B12" s="130" t="s">
        <v>1016</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1017</v>
      </c>
      <c r="B15" s="138"/>
      <c r="C15" s="138"/>
      <c r="D15" s="138"/>
      <c r="E15" s="139"/>
      <c r="F15" s="140" t="s">
        <v>1018</v>
      </c>
      <c r="G15" s="141" t="s">
        <v>1019</v>
      </c>
      <c r="H15" s="142" t="s">
        <v>1020</v>
      </c>
      <c r="I15" s="113"/>
      <c r="J15" s="113"/>
    </row>
    <row r="16" spans="1:10" x14ac:dyDescent="0.25">
      <c r="A16" s="112"/>
      <c r="B16" s="143" t="s">
        <v>1021</v>
      </c>
      <c r="C16" s="144"/>
      <c r="D16" s="144"/>
      <c r="E16" s="145" t="s">
        <v>1022</v>
      </c>
      <c r="F16" s="349" t="s">
        <v>1023</v>
      </c>
      <c r="G16" s="350" t="s">
        <v>1024</v>
      </c>
      <c r="H16" s="351" t="s">
        <v>1025</v>
      </c>
      <c r="I16" s="113"/>
      <c r="J16" s="113"/>
    </row>
    <row r="17" spans="1:10" x14ac:dyDescent="0.25">
      <c r="A17" s="112"/>
      <c r="B17" s="143"/>
      <c r="C17" s="144"/>
      <c r="D17" s="144"/>
      <c r="E17" s="146" t="s">
        <v>1026</v>
      </c>
      <c r="F17" s="352" t="s">
        <v>1027</v>
      </c>
      <c r="G17" s="350" t="s">
        <v>1024</v>
      </c>
      <c r="H17" s="351" t="s">
        <v>1025</v>
      </c>
      <c r="I17" s="113"/>
      <c r="J17" s="113"/>
    </row>
    <row r="18" spans="1:10" x14ac:dyDescent="0.25">
      <c r="A18" s="112"/>
      <c r="B18" s="130"/>
      <c r="C18" s="131"/>
      <c r="D18" s="131"/>
      <c r="E18" s="147" t="s">
        <v>1028</v>
      </c>
      <c r="F18" s="353" t="s">
        <v>1029</v>
      </c>
      <c r="G18" s="354" t="s">
        <v>1024</v>
      </c>
      <c r="H18" s="360" t="s">
        <v>1025</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1030</v>
      </c>
      <c r="B21" s="113"/>
      <c r="C21" s="113"/>
      <c r="D21" s="113"/>
      <c r="E21" s="149"/>
      <c r="F21" s="150" t="s">
        <v>1018</v>
      </c>
      <c r="G21" s="151" t="s">
        <v>1031</v>
      </c>
      <c r="H21" s="152" t="s">
        <v>1020</v>
      </c>
      <c r="I21" s="113"/>
      <c r="J21" s="113"/>
    </row>
    <row r="22" spans="1:10" x14ac:dyDescent="0.25">
      <c r="A22" s="113"/>
      <c r="B22" s="120" t="s">
        <v>1032</v>
      </c>
      <c r="C22" s="121"/>
      <c r="D22" s="121"/>
      <c r="E22" s="153" t="s">
        <v>1022</v>
      </c>
      <c r="F22" s="355" t="s">
        <v>834</v>
      </c>
      <c r="G22" s="356" t="s">
        <v>834</v>
      </c>
      <c r="H22" s="357" t="s">
        <v>834</v>
      </c>
      <c r="I22" s="113"/>
      <c r="J22" s="113"/>
    </row>
    <row r="23" spans="1:10" x14ac:dyDescent="0.25">
      <c r="A23" s="112"/>
      <c r="B23" s="143"/>
      <c r="C23" s="144"/>
      <c r="D23" s="144"/>
      <c r="E23" s="146" t="s">
        <v>1026</v>
      </c>
      <c r="F23" s="352" t="s">
        <v>834</v>
      </c>
      <c r="G23" s="350" t="s">
        <v>834</v>
      </c>
      <c r="H23" s="358" t="s">
        <v>834</v>
      </c>
      <c r="I23" s="113"/>
      <c r="J23" s="113"/>
    </row>
    <row r="24" spans="1:10" x14ac:dyDescent="0.25">
      <c r="A24" s="112"/>
      <c r="B24" s="130"/>
      <c r="C24" s="131"/>
      <c r="D24" s="131"/>
      <c r="E24" s="147" t="s">
        <v>1028</v>
      </c>
      <c r="F24" s="353" t="s">
        <v>834</v>
      </c>
      <c r="G24" s="359" t="s">
        <v>834</v>
      </c>
      <c r="H24" s="360" t="s">
        <v>834</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1033</v>
      </c>
      <c r="B27" s="120" t="s">
        <v>1034</v>
      </c>
      <c r="C27" s="155"/>
      <c r="D27" s="156">
        <v>0.13300000000000001</v>
      </c>
      <c r="E27" s="113"/>
      <c r="F27" s="157"/>
      <c r="G27" s="113"/>
      <c r="H27" s="113"/>
      <c r="I27" s="113"/>
      <c r="J27" s="113"/>
    </row>
    <row r="28" spans="1:10" x14ac:dyDescent="0.25">
      <c r="A28" s="112"/>
      <c r="B28" s="130"/>
      <c r="C28" s="158" t="s">
        <v>1035</v>
      </c>
      <c r="D28" s="159">
        <v>45260</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1036</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1037</v>
      </c>
      <c r="B33" s="160" t="s">
        <v>1038</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102</v>
      </c>
      <c r="F35" s="152" t="s">
        <v>1039</v>
      </c>
      <c r="G35" s="162"/>
      <c r="H35" s="161"/>
      <c r="I35" s="161"/>
      <c r="J35" s="161"/>
    </row>
    <row r="36" spans="1:10" x14ac:dyDescent="0.25">
      <c r="A36" s="148"/>
      <c r="B36" s="160"/>
      <c r="C36" s="118"/>
      <c r="D36" s="161"/>
      <c r="E36" s="163" t="s">
        <v>1040</v>
      </c>
      <c r="F36" s="164" t="s">
        <v>1041</v>
      </c>
      <c r="G36" s="162"/>
      <c r="H36" s="161"/>
      <c r="I36" s="161"/>
      <c r="J36" s="161"/>
    </row>
    <row r="37" spans="1:10" x14ac:dyDescent="0.25">
      <c r="A37" s="148"/>
      <c r="B37" s="120" t="s">
        <v>1042</v>
      </c>
      <c r="C37" s="165" t="s">
        <v>1043</v>
      </c>
      <c r="D37" s="166"/>
      <c r="E37" s="301">
        <v>16945.253416305975</v>
      </c>
      <c r="F37" s="302">
        <v>788.32141889000002</v>
      </c>
      <c r="G37" s="167"/>
      <c r="H37" s="113"/>
      <c r="I37" s="113"/>
      <c r="J37" s="113"/>
    </row>
    <row r="38" spans="1:10" x14ac:dyDescent="0.25">
      <c r="A38" s="148"/>
      <c r="B38" s="143"/>
      <c r="C38" s="168" t="s">
        <v>1044</v>
      </c>
      <c r="D38" s="169"/>
      <c r="E38" s="303"/>
      <c r="F38" s="304"/>
      <c r="G38" s="167"/>
      <c r="H38" s="113"/>
      <c r="I38" s="113"/>
      <c r="J38" s="113"/>
    </row>
    <row r="39" spans="1:10" x14ac:dyDescent="0.25">
      <c r="A39" s="148"/>
      <c r="B39" s="143"/>
      <c r="C39" s="168" t="s">
        <v>1045</v>
      </c>
      <c r="D39" s="169"/>
      <c r="E39" s="303"/>
      <c r="F39" s="305"/>
      <c r="G39" s="167"/>
      <c r="H39" s="113"/>
      <c r="I39" s="113"/>
      <c r="J39" s="113"/>
    </row>
    <row r="40" spans="1:10" x14ac:dyDescent="0.25">
      <c r="A40" s="148"/>
      <c r="B40" s="130"/>
      <c r="C40" s="170" t="s">
        <v>1046</v>
      </c>
      <c r="D40" s="171"/>
      <c r="E40" s="306">
        <v>315.28400892356967</v>
      </c>
      <c r="F40" s="307"/>
      <c r="G40" s="167"/>
      <c r="H40" s="113"/>
      <c r="I40" s="113"/>
      <c r="J40" s="113"/>
    </row>
    <row r="41" spans="1:10" x14ac:dyDescent="0.25">
      <c r="A41" s="148"/>
      <c r="B41" s="172"/>
      <c r="C41" s="173" t="s">
        <v>102</v>
      </c>
      <c r="D41" s="174"/>
      <c r="E41" s="308">
        <f>E37+E40</f>
        <v>17260.537425229544</v>
      </c>
      <c r="F41" s="308">
        <f>F37</f>
        <v>788.32141889000002</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1047</v>
      </c>
      <c r="C43" s="174"/>
      <c r="D43" s="175"/>
      <c r="E43" s="309">
        <v>11650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1048</v>
      </c>
      <c r="B45" s="160" t="s">
        <v>1049</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1018</v>
      </c>
      <c r="F47" s="141" t="s">
        <v>1019</v>
      </c>
      <c r="G47" s="178" t="s">
        <v>1020</v>
      </c>
      <c r="H47" s="113"/>
      <c r="I47" s="113"/>
      <c r="J47" s="113"/>
    </row>
    <row r="48" spans="1:10" x14ac:dyDescent="0.25">
      <c r="A48" s="148"/>
      <c r="B48" s="120" t="s">
        <v>1050</v>
      </c>
      <c r="C48" s="121"/>
      <c r="D48" s="153" t="s">
        <v>1022</v>
      </c>
      <c r="E48" s="349" t="s">
        <v>834</v>
      </c>
      <c r="F48" s="361" t="s">
        <v>834</v>
      </c>
      <c r="G48" s="362" t="s">
        <v>834</v>
      </c>
      <c r="H48" s="113"/>
      <c r="I48" s="113"/>
      <c r="J48" s="113"/>
    </row>
    <row r="49" spans="1:10" x14ac:dyDescent="0.25">
      <c r="A49" s="148"/>
      <c r="B49" s="143"/>
      <c r="C49" s="144"/>
      <c r="D49" s="146" t="s">
        <v>1026</v>
      </c>
      <c r="E49" s="352" t="s">
        <v>1051</v>
      </c>
      <c r="F49" s="350" t="s">
        <v>1024</v>
      </c>
      <c r="G49" s="358" t="s">
        <v>1025</v>
      </c>
      <c r="H49" s="113"/>
      <c r="I49" s="113"/>
      <c r="J49" s="113"/>
    </row>
    <row r="50" spans="1:10" x14ac:dyDescent="0.25">
      <c r="A50" s="148"/>
      <c r="B50" s="130"/>
      <c r="C50" s="131"/>
      <c r="D50" s="147" t="s">
        <v>1028</v>
      </c>
      <c r="E50" s="353" t="s">
        <v>1051</v>
      </c>
      <c r="F50" s="359" t="s">
        <v>1024</v>
      </c>
      <c r="G50" s="360" t="s">
        <v>1025</v>
      </c>
      <c r="H50" s="113"/>
      <c r="I50" s="113"/>
      <c r="J50" s="113"/>
    </row>
    <row r="51" spans="1:10" x14ac:dyDescent="0.25">
      <c r="A51" s="148"/>
      <c r="B51" s="113"/>
      <c r="C51" s="113"/>
      <c r="D51" s="113"/>
      <c r="E51" s="113"/>
      <c r="F51" s="113"/>
      <c r="G51" s="113"/>
      <c r="H51" s="113"/>
      <c r="I51" s="113"/>
      <c r="J51" s="113"/>
    </row>
    <row r="52" spans="1:10" x14ac:dyDescent="0.25">
      <c r="A52" s="148" t="s">
        <v>1052</v>
      </c>
      <c r="B52" s="160" t="s">
        <v>1053</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1054</v>
      </c>
      <c r="C54" s="174"/>
      <c r="D54" s="175"/>
      <c r="E54" s="142" t="s">
        <v>1055</v>
      </c>
      <c r="F54" s="113"/>
      <c r="G54" s="113"/>
      <c r="H54" s="113"/>
      <c r="I54" s="113"/>
      <c r="J54" s="113"/>
    </row>
    <row r="55" spans="1:10" x14ac:dyDescent="0.25">
      <c r="A55" s="148"/>
      <c r="B55" s="125" t="s">
        <v>1056</v>
      </c>
      <c r="C55" s="126"/>
      <c r="D55" s="182"/>
      <c r="E55" s="310">
        <v>308.00640804</v>
      </c>
      <c r="F55" s="113"/>
      <c r="G55" s="113"/>
      <c r="H55" s="113"/>
      <c r="I55" s="113"/>
      <c r="J55" s="113"/>
    </row>
    <row r="56" spans="1:10" x14ac:dyDescent="0.25">
      <c r="A56" s="148"/>
      <c r="B56" s="125" t="s">
        <v>1057</v>
      </c>
      <c r="C56" s="126"/>
      <c r="D56" s="182"/>
      <c r="E56" s="310"/>
      <c r="F56" s="183"/>
      <c r="G56" s="184"/>
      <c r="H56" s="113"/>
      <c r="I56" s="113"/>
      <c r="J56" s="113"/>
    </row>
    <row r="57" spans="1:10" x14ac:dyDescent="0.25">
      <c r="A57" s="148"/>
      <c r="B57" s="185" t="s">
        <v>1058</v>
      </c>
      <c r="C57" s="186"/>
      <c r="D57" s="187"/>
      <c r="E57" s="311">
        <f>E58-E55</f>
        <v>129.89106692000018</v>
      </c>
      <c r="F57" s="183"/>
      <c r="G57" s="184"/>
      <c r="H57" s="113"/>
      <c r="I57" s="113"/>
      <c r="J57" s="113"/>
    </row>
    <row r="58" spans="1:10" x14ac:dyDescent="0.25">
      <c r="A58" s="148"/>
      <c r="B58" s="172"/>
      <c r="C58" s="174"/>
      <c r="D58" s="188" t="s">
        <v>1059</v>
      </c>
      <c r="E58" s="312">
        <f>E62-E61</f>
        <v>437.89747496000018</v>
      </c>
      <c r="F58" s="183"/>
      <c r="G58" s="184"/>
      <c r="H58" s="113"/>
      <c r="I58" s="113"/>
      <c r="J58" s="113"/>
    </row>
    <row r="59" spans="1:10" x14ac:dyDescent="0.25">
      <c r="A59" s="148"/>
      <c r="B59" s="189" t="s">
        <v>1047</v>
      </c>
      <c r="C59" s="190"/>
      <c r="D59" s="191"/>
      <c r="E59" s="313">
        <v>11695.422701760001</v>
      </c>
      <c r="F59" s="183"/>
      <c r="G59" s="184"/>
      <c r="H59" s="113"/>
      <c r="I59" s="113"/>
      <c r="J59" s="113"/>
    </row>
    <row r="60" spans="1:10" x14ac:dyDescent="0.25">
      <c r="A60" s="148"/>
      <c r="B60" s="192" t="s">
        <v>1060</v>
      </c>
      <c r="C60" s="193"/>
      <c r="D60" s="194"/>
      <c r="E60" s="314">
        <v>4.1754124900000003</v>
      </c>
      <c r="F60" s="183"/>
      <c r="G60" s="184"/>
      <c r="H60" s="113"/>
      <c r="I60" s="113"/>
      <c r="J60" s="113"/>
    </row>
    <row r="61" spans="1:10" x14ac:dyDescent="0.25">
      <c r="A61" s="148"/>
      <c r="B61" s="172"/>
      <c r="C61" s="174"/>
      <c r="D61" s="188" t="s">
        <v>1061</v>
      </c>
      <c r="E61" s="312">
        <f>E59+E60</f>
        <v>11699.59811425</v>
      </c>
      <c r="F61" s="183"/>
      <c r="G61" s="184"/>
      <c r="H61" s="113"/>
      <c r="I61" s="113"/>
      <c r="J61" s="113"/>
    </row>
    <row r="62" spans="1:10" x14ac:dyDescent="0.25">
      <c r="A62" s="148"/>
      <c r="B62" s="181" t="s">
        <v>1062</v>
      </c>
      <c r="C62" s="174"/>
      <c r="D62" s="175"/>
      <c r="E62" s="312">
        <v>12137.495589210001</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1063</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1064</v>
      </c>
      <c r="B67" s="160" t="s">
        <v>1065</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1066</v>
      </c>
      <c r="E69" s="203" t="s">
        <v>76</v>
      </c>
      <c r="F69" s="142" t="s">
        <v>1067</v>
      </c>
      <c r="G69" s="113"/>
      <c r="H69" s="113"/>
      <c r="I69" s="201"/>
      <c r="J69" s="113"/>
    </row>
    <row r="70" spans="1:10" x14ac:dyDescent="0.25">
      <c r="A70" s="112"/>
      <c r="B70" s="143" t="s">
        <v>1068</v>
      </c>
      <c r="C70" s="144"/>
      <c r="D70" s="315">
        <v>6.0152611941576328</v>
      </c>
      <c r="E70" s="315">
        <v>6.0893298272390455</v>
      </c>
      <c r="F70" s="204" t="s">
        <v>1069</v>
      </c>
      <c r="G70" s="205"/>
      <c r="H70" s="113"/>
      <c r="I70" s="201"/>
      <c r="J70" s="113"/>
    </row>
    <row r="71" spans="1:10" x14ac:dyDescent="0.25">
      <c r="A71" s="112"/>
      <c r="B71" s="125" t="s">
        <v>1070</v>
      </c>
      <c r="C71" s="126"/>
      <c r="D71" s="316"/>
      <c r="E71" s="316"/>
      <c r="F71" s="206"/>
      <c r="G71" s="113"/>
      <c r="H71" s="113"/>
      <c r="I71" s="201"/>
      <c r="J71" s="113"/>
    </row>
    <row r="72" spans="1:10" x14ac:dyDescent="0.25">
      <c r="A72" s="112"/>
      <c r="B72" s="125" t="s">
        <v>1071</v>
      </c>
      <c r="C72" s="207"/>
      <c r="D72" s="316"/>
      <c r="E72" s="316"/>
      <c r="F72" s="208"/>
      <c r="G72" s="113"/>
      <c r="H72" s="113"/>
      <c r="I72" s="201"/>
      <c r="J72" s="113"/>
    </row>
    <row r="73" spans="1:10" x14ac:dyDescent="0.25">
      <c r="A73" s="112"/>
      <c r="B73" s="143" t="s">
        <v>1046</v>
      </c>
      <c r="C73" s="144"/>
      <c r="D73" s="317">
        <f>E73</f>
        <v>7.7416972134639217E-2</v>
      </c>
      <c r="E73" s="317">
        <v>7.7416972134639217E-2</v>
      </c>
      <c r="F73" s="209" t="s">
        <v>1072</v>
      </c>
      <c r="G73" s="118"/>
      <c r="H73" s="113"/>
      <c r="I73" s="201"/>
      <c r="J73" s="113"/>
    </row>
    <row r="74" spans="1:10" x14ac:dyDescent="0.25">
      <c r="A74" s="112"/>
      <c r="B74" s="172"/>
      <c r="C74" s="173" t="s">
        <v>1073</v>
      </c>
      <c r="D74" s="318">
        <v>5.9067994884434967</v>
      </c>
      <c r="E74" s="318">
        <v>5.9795151708607399</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1074</v>
      </c>
      <c r="D76" s="268">
        <f>E76</f>
        <v>4.9204220314735334</v>
      </c>
      <c r="E76" s="268">
        <v>4.9204220314735334</v>
      </c>
      <c r="F76" s="210" t="s">
        <v>1072</v>
      </c>
      <c r="G76" s="113"/>
      <c r="H76" s="113"/>
      <c r="I76" s="201"/>
      <c r="J76" s="113"/>
    </row>
    <row r="77" spans="1:10" x14ac:dyDescent="0.25">
      <c r="A77" s="112"/>
      <c r="B77" s="113"/>
      <c r="C77" s="113"/>
      <c r="D77" s="113"/>
      <c r="E77" s="113"/>
      <c r="F77" s="113"/>
      <c r="G77" s="113"/>
      <c r="H77" s="118"/>
      <c r="I77" s="213"/>
      <c r="J77" s="213"/>
    </row>
    <row r="78" spans="1:10" x14ac:dyDescent="0.25">
      <c r="A78" s="112" t="s">
        <v>1075</v>
      </c>
      <c r="B78" s="160" t="s">
        <v>1076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1077</v>
      </c>
      <c r="E80" s="141" t="s">
        <v>122</v>
      </c>
      <c r="F80" s="214" t="s">
        <v>124</v>
      </c>
      <c r="G80" s="141" t="s">
        <v>126</v>
      </c>
      <c r="H80" s="141" t="s">
        <v>128</v>
      </c>
      <c r="I80" s="141" t="s">
        <v>130</v>
      </c>
      <c r="J80" s="142" t="s">
        <v>132</v>
      </c>
    </row>
    <row r="81" spans="1:10" x14ac:dyDescent="0.25">
      <c r="A81" s="112"/>
      <c r="B81" s="143" t="s">
        <v>1068</v>
      </c>
      <c r="C81" s="215"/>
      <c r="D81" s="269">
        <v>1891.3858823139308</v>
      </c>
      <c r="E81" s="270">
        <v>1866.2019895325525</v>
      </c>
      <c r="F81" s="271">
        <v>1741.2461983297821</v>
      </c>
      <c r="G81" s="272">
        <v>1578.0591610147185</v>
      </c>
      <c r="H81" s="270">
        <v>1509.1502636238265</v>
      </c>
      <c r="I81" s="272">
        <v>5141.8532697037272</v>
      </c>
      <c r="J81" s="273">
        <v>3217.3566517874356</v>
      </c>
    </row>
    <row r="82" spans="1:10" x14ac:dyDescent="0.25">
      <c r="A82" s="112"/>
      <c r="B82" s="125" t="s">
        <v>1070</v>
      </c>
      <c r="C82" s="182"/>
      <c r="D82" s="274"/>
      <c r="E82" s="275"/>
      <c r="F82" s="276"/>
      <c r="G82" s="277"/>
      <c r="H82" s="275"/>
      <c r="I82" s="277"/>
      <c r="J82" s="278"/>
    </row>
    <row r="83" spans="1:10" x14ac:dyDescent="0.25">
      <c r="A83" s="112"/>
      <c r="B83" s="125" t="s">
        <v>1071</v>
      </c>
      <c r="C83" s="182"/>
      <c r="D83" s="274"/>
      <c r="E83" s="275"/>
      <c r="F83" s="276"/>
      <c r="G83" s="277"/>
      <c r="H83" s="275"/>
      <c r="I83" s="277"/>
      <c r="J83" s="278"/>
    </row>
    <row r="84" spans="1:10" x14ac:dyDescent="0.25">
      <c r="A84" s="112"/>
      <c r="B84" s="143" t="s">
        <v>1046</v>
      </c>
      <c r="C84" s="215"/>
      <c r="D84" s="279">
        <f>E40</f>
        <v>315.28400892356967</v>
      </c>
      <c r="E84" s="280"/>
      <c r="F84" s="280"/>
      <c r="G84" s="280"/>
      <c r="H84" s="280"/>
      <c r="I84" s="280"/>
      <c r="J84" s="281"/>
    </row>
    <row r="85" spans="1:10" x14ac:dyDescent="0.25">
      <c r="A85" s="112"/>
      <c r="B85" s="172"/>
      <c r="C85" s="216" t="s">
        <v>1078</v>
      </c>
      <c r="D85" s="282">
        <f>D81+D84</f>
        <v>2206.6698912375005</v>
      </c>
      <c r="E85" s="283">
        <f>E81</f>
        <v>1866.2019895325525</v>
      </c>
      <c r="F85" s="283">
        <f t="shared" ref="F85:I85" si="0">F81</f>
        <v>1741.2461983297821</v>
      </c>
      <c r="G85" s="283">
        <f t="shared" si="0"/>
        <v>1578.0591610147185</v>
      </c>
      <c r="H85" s="283">
        <f t="shared" si="0"/>
        <v>1509.1502636238265</v>
      </c>
      <c r="I85" s="283">
        <f t="shared" si="0"/>
        <v>5141.8532697037272</v>
      </c>
      <c r="J85" s="286">
        <f>J81</f>
        <v>3217.3566517874356</v>
      </c>
    </row>
    <row r="86" spans="1:10" x14ac:dyDescent="0.25">
      <c r="A86" s="112"/>
      <c r="B86" s="138"/>
      <c r="C86" s="217"/>
      <c r="D86" s="218"/>
      <c r="E86" s="218"/>
      <c r="F86" s="218"/>
      <c r="G86" s="218"/>
      <c r="H86" s="218"/>
      <c r="I86" s="218"/>
      <c r="J86" s="218"/>
    </row>
    <row r="87" spans="1:10" x14ac:dyDescent="0.25">
      <c r="A87" s="112"/>
      <c r="B87" s="130"/>
      <c r="C87" s="219" t="s">
        <v>1079</v>
      </c>
      <c r="D87" s="287">
        <f>D98</f>
        <v>2500</v>
      </c>
      <c r="E87" s="287">
        <f t="shared" ref="E87:I87" si="1">E98</f>
        <v>1000</v>
      </c>
      <c r="F87" s="287">
        <f t="shared" si="1"/>
        <v>1000</v>
      </c>
      <c r="G87" s="287">
        <f t="shared" si="1"/>
        <v>1000</v>
      </c>
      <c r="H87" s="287">
        <f t="shared" si="1"/>
        <v>1100</v>
      </c>
      <c r="I87" s="287">
        <f t="shared" si="1"/>
        <v>3300</v>
      </c>
      <c r="J87" s="288">
        <f>J98</f>
        <v>1750</v>
      </c>
    </row>
    <row r="88" spans="1:10" x14ac:dyDescent="0.25">
      <c r="A88" s="112"/>
      <c r="B88" s="113"/>
      <c r="C88" s="113"/>
      <c r="D88" s="113"/>
      <c r="E88" s="113"/>
      <c r="F88" s="113"/>
      <c r="G88" s="113"/>
      <c r="H88" s="113"/>
      <c r="I88" s="113"/>
      <c r="J88" s="113"/>
    </row>
    <row r="89" spans="1:10" x14ac:dyDescent="0.25">
      <c r="A89" s="112" t="s">
        <v>1080</v>
      </c>
      <c r="B89" s="160" t="s">
        <v>1081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120</v>
      </c>
      <c r="E91" s="141" t="s">
        <v>122</v>
      </c>
      <c r="F91" s="214" t="s">
        <v>124</v>
      </c>
      <c r="G91" s="221" t="s">
        <v>126</v>
      </c>
      <c r="H91" s="141" t="s">
        <v>128</v>
      </c>
      <c r="I91" s="214" t="s">
        <v>130</v>
      </c>
      <c r="J91" s="178" t="s">
        <v>132</v>
      </c>
    </row>
    <row r="92" spans="1:10" x14ac:dyDescent="0.25">
      <c r="A92" s="112"/>
      <c r="B92" s="143" t="s">
        <v>1068</v>
      </c>
      <c r="C92" s="215"/>
      <c r="D92" s="269">
        <v>1853.6568910006674</v>
      </c>
      <c r="E92" s="270">
        <v>1837.7445575819977</v>
      </c>
      <c r="F92" s="271">
        <v>1721.1534405386858</v>
      </c>
      <c r="G92" s="272">
        <v>1565.034870298291</v>
      </c>
      <c r="H92" s="270">
        <v>1503.1753410429621</v>
      </c>
      <c r="I92" s="272">
        <v>5165.580631255968</v>
      </c>
      <c r="J92" s="273">
        <v>3298.9076845874015</v>
      </c>
    </row>
    <row r="93" spans="1:10" x14ac:dyDescent="0.25">
      <c r="A93" s="112"/>
      <c r="B93" s="125" t="s">
        <v>1070</v>
      </c>
      <c r="C93" s="182"/>
      <c r="D93" s="289"/>
      <c r="E93" s="290"/>
      <c r="F93" s="291"/>
      <c r="G93" s="292"/>
      <c r="H93" s="290"/>
      <c r="I93" s="292"/>
      <c r="J93" s="293"/>
    </row>
    <row r="94" spans="1:10" x14ac:dyDescent="0.25">
      <c r="A94" s="112"/>
      <c r="B94" s="125" t="s">
        <v>1071</v>
      </c>
      <c r="C94" s="182"/>
      <c r="D94" s="289"/>
      <c r="E94" s="290"/>
      <c r="F94" s="291"/>
      <c r="G94" s="292"/>
      <c r="H94" s="290"/>
      <c r="I94" s="292"/>
      <c r="J94" s="293"/>
    </row>
    <row r="95" spans="1:10" x14ac:dyDescent="0.25">
      <c r="A95" s="112"/>
      <c r="B95" s="143" t="s">
        <v>1046</v>
      </c>
      <c r="C95" s="215"/>
      <c r="D95" s="289">
        <f>E40</f>
        <v>315.28400892356967</v>
      </c>
      <c r="E95" s="290"/>
      <c r="F95" s="291"/>
      <c r="G95" s="292"/>
      <c r="H95" s="290"/>
      <c r="I95" s="292"/>
      <c r="J95" s="293"/>
    </row>
    <row r="96" spans="1:10" x14ac:dyDescent="0.25">
      <c r="A96" s="112"/>
      <c r="B96" s="172"/>
      <c r="C96" s="216" t="s">
        <v>1082</v>
      </c>
      <c r="D96" s="282">
        <f>D92+D95</f>
        <v>2168.9408999242369</v>
      </c>
      <c r="E96" s="283">
        <f>E92</f>
        <v>1837.7445575819977</v>
      </c>
      <c r="F96" s="283">
        <f t="shared" ref="F96:I96" si="2">F92</f>
        <v>1721.1534405386858</v>
      </c>
      <c r="G96" s="283">
        <f t="shared" si="2"/>
        <v>1565.034870298291</v>
      </c>
      <c r="H96" s="283">
        <f t="shared" si="2"/>
        <v>1503.1753410429621</v>
      </c>
      <c r="I96" s="283">
        <f t="shared" si="2"/>
        <v>5165.580631255968</v>
      </c>
      <c r="J96" s="286">
        <f>J92</f>
        <v>3298.9076845874015</v>
      </c>
    </row>
    <row r="97" spans="1:10" x14ac:dyDescent="0.25">
      <c r="A97" s="112"/>
      <c r="B97" s="138"/>
      <c r="C97" s="217"/>
      <c r="D97" s="222"/>
      <c r="E97" s="222"/>
      <c r="F97" s="222"/>
      <c r="G97" s="222"/>
      <c r="H97" s="222"/>
      <c r="I97" s="222"/>
      <c r="J97" s="222"/>
    </row>
    <row r="98" spans="1:10" x14ac:dyDescent="0.25">
      <c r="A98" s="112"/>
      <c r="B98" s="223"/>
      <c r="C98" s="219" t="s">
        <v>1083</v>
      </c>
      <c r="D98" s="282">
        <v>2500</v>
      </c>
      <c r="E98" s="283">
        <v>1000</v>
      </c>
      <c r="F98" s="284">
        <v>1000</v>
      </c>
      <c r="G98" s="285">
        <v>1000</v>
      </c>
      <c r="H98" s="283">
        <v>1100</v>
      </c>
      <c r="I98" s="285">
        <v>3300</v>
      </c>
      <c r="J98" s="286">
        <v>1750</v>
      </c>
    </row>
    <row r="99" spans="1:10" x14ac:dyDescent="0.25">
      <c r="A99" s="112"/>
      <c r="B99" s="224"/>
      <c r="C99" s="225" t="s">
        <v>1084</v>
      </c>
      <c r="D99" s="290">
        <v>0</v>
      </c>
      <c r="E99" s="290">
        <v>0</v>
      </c>
      <c r="F99" s="290">
        <v>0</v>
      </c>
      <c r="G99" s="290">
        <v>0</v>
      </c>
      <c r="H99" s="290">
        <v>300</v>
      </c>
      <c r="I99" s="290">
        <v>300</v>
      </c>
      <c r="J99" s="293">
        <v>0</v>
      </c>
    </row>
    <row r="100" spans="1:10" x14ac:dyDescent="0.25">
      <c r="A100" s="112"/>
      <c r="B100" s="226"/>
      <c r="C100" s="227" t="s">
        <v>1085</v>
      </c>
      <c r="D100" s="294">
        <f>D98-D99</f>
        <v>2500</v>
      </c>
      <c r="E100" s="294">
        <f t="shared" ref="E100:I100" si="3">E98-E99</f>
        <v>1000</v>
      </c>
      <c r="F100" s="294">
        <f t="shared" si="3"/>
        <v>1000</v>
      </c>
      <c r="G100" s="294">
        <f t="shared" si="3"/>
        <v>1000</v>
      </c>
      <c r="H100" s="294">
        <f t="shared" si="3"/>
        <v>800</v>
      </c>
      <c r="I100" s="294">
        <f t="shared" si="3"/>
        <v>3000</v>
      </c>
      <c r="J100" s="295">
        <f>J98-J99</f>
        <v>1750</v>
      </c>
    </row>
    <row r="101" spans="1:10" x14ac:dyDescent="0.25">
      <c r="A101" s="112"/>
      <c r="B101" s="113"/>
      <c r="C101" s="113"/>
      <c r="D101" s="113"/>
      <c r="E101" s="113"/>
      <c r="F101" s="113"/>
      <c r="G101" s="113"/>
      <c r="H101" s="113"/>
      <c r="I101" s="113"/>
      <c r="J101" s="113"/>
    </row>
    <row r="102" spans="1:10" x14ac:dyDescent="0.25">
      <c r="A102" s="112" t="s">
        <v>1086</v>
      </c>
      <c r="B102" s="160" t="s">
        <v>1087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547</v>
      </c>
      <c r="E104" s="142" t="s">
        <v>1088</v>
      </c>
      <c r="F104" s="113"/>
      <c r="G104" s="113"/>
      <c r="H104" s="113"/>
      <c r="I104" s="113"/>
      <c r="J104" s="113"/>
    </row>
    <row r="105" spans="1:10" x14ac:dyDescent="0.25">
      <c r="A105" s="112"/>
      <c r="B105" s="391" t="s">
        <v>1089</v>
      </c>
      <c r="C105" s="153" t="s">
        <v>1090</v>
      </c>
      <c r="D105" s="296">
        <v>300</v>
      </c>
      <c r="E105" s="298">
        <v>7.022222222222223</v>
      </c>
      <c r="F105" s="113"/>
      <c r="G105" s="113"/>
      <c r="H105" s="113"/>
      <c r="I105" s="113"/>
      <c r="J105" s="113"/>
    </row>
    <row r="106" spans="1:10" x14ac:dyDescent="0.25">
      <c r="A106" s="112"/>
      <c r="B106" s="392"/>
      <c r="C106" s="228" t="s">
        <v>1091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91" t="s">
        <v>1092</v>
      </c>
      <c r="C108" s="153" t="s">
        <v>1090</v>
      </c>
      <c r="D108" s="296">
        <v>0</v>
      </c>
      <c r="E108" s="300">
        <v>0</v>
      </c>
      <c r="F108" s="113"/>
      <c r="G108" s="113"/>
      <c r="H108" s="113"/>
      <c r="I108" s="113"/>
      <c r="J108" s="113"/>
    </row>
    <row r="109" spans="1:10" x14ac:dyDescent="0.25">
      <c r="A109" s="112"/>
      <c r="B109" s="392"/>
      <c r="C109" s="228" t="s">
        <v>1091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1093</v>
      </c>
      <c r="B111" s="160" t="s">
        <v>1094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1055</v>
      </c>
      <c r="D113" s="142" t="s">
        <v>1088</v>
      </c>
      <c r="E113" s="113"/>
      <c r="F113" s="113"/>
      <c r="G113" s="113"/>
      <c r="H113" s="113"/>
      <c r="I113" s="113"/>
      <c r="J113" s="113"/>
    </row>
    <row r="114" spans="1:10" x14ac:dyDescent="0.25">
      <c r="A114" s="112"/>
      <c r="B114" s="229" t="s">
        <v>1095</v>
      </c>
      <c r="C114" s="322"/>
      <c r="D114" s="319"/>
      <c r="E114" s="113"/>
      <c r="F114" s="113"/>
      <c r="G114" s="113"/>
      <c r="H114" s="113"/>
      <c r="I114" s="113"/>
      <c r="J114" s="113"/>
    </row>
    <row r="115" spans="1:10" x14ac:dyDescent="0.25">
      <c r="A115" s="112"/>
      <c r="B115" s="230" t="s">
        <v>1096</v>
      </c>
      <c r="C115" s="323">
        <f>E40</f>
        <v>315.28400892356967</v>
      </c>
      <c r="D115" s="320">
        <f>E73</f>
        <v>7.7416972134639217E-2</v>
      </c>
      <c r="E115" s="113"/>
      <c r="F115" s="113"/>
      <c r="G115" s="113"/>
      <c r="H115" s="113"/>
      <c r="I115" s="113"/>
      <c r="J115" s="113"/>
    </row>
    <row r="116" spans="1:10" x14ac:dyDescent="0.25">
      <c r="A116" s="112"/>
      <c r="B116" s="229" t="s">
        <v>1097</v>
      </c>
      <c r="C116" s="322"/>
      <c r="D116" s="319"/>
      <c r="E116" s="113"/>
      <c r="F116" s="113"/>
      <c r="G116" s="113"/>
      <c r="H116" s="113"/>
      <c r="I116" s="113"/>
      <c r="J116" s="113"/>
    </row>
    <row r="117" spans="1:10" x14ac:dyDescent="0.25">
      <c r="A117" s="112"/>
      <c r="B117" s="181" t="s">
        <v>102</v>
      </c>
      <c r="C117" s="324">
        <f>C115</f>
        <v>315.28400892356967</v>
      </c>
      <c r="D117" s="321">
        <f>D115</f>
        <v>7.7416972134639217E-2</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workbookViewId="0">
      <selection activeCell="L50" sqref="L50"/>
    </sheetView>
  </sheetViews>
  <sheetFormatPr baseColWidth="10" defaultColWidth="9.140625" defaultRowHeight="15" x14ac:dyDescent="0.25"/>
  <cols>
    <col min="1" max="1" width="6.7109375" customWidth="1"/>
    <col min="2" max="2" width="16.7109375" customWidth="1"/>
    <col min="3" max="3" width="20.7109375" customWidth="1"/>
    <col min="4" max="15" width="14.7109375" customWidth="1"/>
  </cols>
  <sheetData>
    <row r="1" spans="1:16" x14ac:dyDescent="0.25">
      <c r="A1" s="231"/>
      <c r="B1" s="232" t="s">
        <v>1007</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1098</v>
      </c>
      <c r="C3" s="236" t="s">
        <v>3</v>
      </c>
      <c r="D3" s="237"/>
      <c r="E3" s="238"/>
      <c r="F3" s="1"/>
      <c r="G3" s="1"/>
      <c r="H3" s="1"/>
      <c r="I3" s="1"/>
      <c r="J3" s="1"/>
      <c r="K3" s="1"/>
      <c r="L3" s="1"/>
      <c r="M3" s="1"/>
      <c r="N3" s="1"/>
    </row>
    <row r="4" spans="1:16" x14ac:dyDescent="0.25">
      <c r="A4" s="234"/>
      <c r="B4" s="235" t="s">
        <v>1099</v>
      </c>
      <c r="C4" s="371">
        <v>45260</v>
      </c>
      <c r="D4" s="1" t="s">
        <v>1010</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1100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1101</v>
      </c>
      <c r="B9" s="241" t="s">
        <v>1102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1103</v>
      </c>
      <c r="D11" s="1"/>
      <c r="E11" s="1"/>
      <c r="F11" s="1"/>
      <c r="G11" s="1"/>
      <c r="H11" s="1"/>
      <c r="I11" s="1"/>
      <c r="J11" s="1"/>
      <c r="K11" s="1"/>
      <c r="L11" s="1"/>
      <c r="M11" s="1"/>
      <c r="N11" s="1"/>
    </row>
    <row r="12" spans="1:16" x14ac:dyDescent="0.25">
      <c r="A12" s="240"/>
      <c r="B12" s="242" t="s">
        <v>1104</v>
      </c>
      <c r="C12" s="365">
        <f>1-C14-C15-C16-C19</f>
        <v>0.99948282186005677</v>
      </c>
      <c r="D12" s="1"/>
      <c r="E12" s="1"/>
      <c r="F12" s="1"/>
      <c r="G12" s="1"/>
      <c r="H12" s="1"/>
      <c r="I12" s="1"/>
      <c r="J12" s="1"/>
      <c r="K12" s="1"/>
      <c r="L12" s="1"/>
      <c r="M12" s="1"/>
      <c r="N12" s="1"/>
    </row>
    <row r="13" spans="1:16" x14ac:dyDescent="0.25">
      <c r="A13" s="240"/>
      <c r="B13" s="243" t="s">
        <v>1105</v>
      </c>
      <c r="C13" s="244"/>
      <c r="D13" s="1"/>
      <c r="E13" s="1"/>
      <c r="F13" s="1"/>
      <c r="G13" s="1"/>
      <c r="H13" s="1"/>
      <c r="I13" s="1"/>
      <c r="J13" s="1"/>
      <c r="K13" s="1"/>
      <c r="L13" s="1"/>
      <c r="M13" s="1"/>
      <c r="N13" s="1"/>
    </row>
    <row r="14" spans="1:16" x14ac:dyDescent="0.25">
      <c r="A14" s="240"/>
      <c r="B14" s="245" t="s">
        <v>1106</v>
      </c>
      <c r="C14" s="366">
        <v>5.1717813994318798E-4</v>
      </c>
      <c r="D14" s="1"/>
      <c r="E14" s="1"/>
      <c r="F14" s="1"/>
      <c r="G14" s="1"/>
      <c r="H14" s="1"/>
      <c r="I14" s="1"/>
      <c r="J14" s="1"/>
      <c r="K14" s="1"/>
      <c r="L14" s="1"/>
      <c r="M14" s="1"/>
      <c r="N14" s="1"/>
    </row>
    <row r="15" spans="1:16" x14ac:dyDescent="0.25">
      <c r="A15" s="240"/>
      <c r="B15" s="245" t="s">
        <v>1107</v>
      </c>
      <c r="C15" s="366">
        <v>0</v>
      </c>
      <c r="D15" s="1"/>
      <c r="E15" s="1"/>
      <c r="F15" s="1"/>
      <c r="G15" s="1"/>
      <c r="H15" s="1"/>
      <c r="I15" s="1"/>
      <c r="J15" s="1"/>
      <c r="K15" s="1"/>
      <c r="L15" s="1"/>
      <c r="M15" s="1"/>
      <c r="N15" s="1"/>
    </row>
    <row r="16" spans="1:16" x14ac:dyDescent="0.25">
      <c r="A16" s="240"/>
      <c r="B16" s="245" t="s">
        <v>1108</v>
      </c>
      <c r="C16" s="366">
        <v>0</v>
      </c>
      <c r="D16" s="1"/>
      <c r="E16" s="1"/>
      <c r="F16" s="1"/>
      <c r="G16" s="1"/>
      <c r="H16" s="1"/>
      <c r="I16" s="1"/>
      <c r="J16" s="1"/>
      <c r="K16" s="1"/>
      <c r="L16" s="1"/>
      <c r="M16" s="1"/>
      <c r="N16" s="1"/>
    </row>
    <row r="17" spans="1:15" x14ac:dyDescent="0.25">
      <c r="A17" s="240"/>
      <c r="B17" s="245" t="s">
        <v>1109</v>
      </c>
      <c r="C17" s="366">
        <v>0</v>
      </c>
      <c r="D17" s="1"/>
      <c r="E17" s="1"/>
      <c r="F17" s="1"/>
      <c r="G17" s="1"/>
      <c r="H17" s="1"/>
      <c r="I17" s="1"/>
      <c r="J17" s="1"/>
      <c r="K17" s="1"/>
      <c r="L17" s="1"/>
      <c r="M17" s="1"/>
      <c r="N17" s="1"/>
    </row>
    <row r="18" spans="1:15" x14ac:dyDescent="0.25">
      <c r="A18" s="240"/>
      <c r="B18" s="245" t="s">
        <v>1110</v>
      </c>
      <c r="C18" s="366">
        <v>0</v>
      </c>
      <c r="D18" s="1"/>
      <c r="E18" s="1"/>
      <c r="F18" s="1"/>
      <c r="G18" s="1"/>
      <c r="H18" s="1"/>
      <c r="I18" s="1"/>
      <c r="J18" s="1"/>
      <c r="K18" s="1"/>
      <c r="L18" s="1"/>
      <c r="M18" s="1"/>
      <c r="N18" s="1"/>
    </row>
    <row r="19" spans="1:15" x14ac:dyDescent="0.25">
      <c r="A19" s="195"/>
      <c r="B19" s="246" t="s">
        <v>1111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1112</v>
      </c>
      <c r="B21" s="247" t="s">
        <v>1113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1114</v>
      </c>
      <c r="E25" s="252" t="s">
        <v>1115</v>
      </c>
      <c r="F25" s="252" t="s">
        <v>1116</v>
      </c>
      <c r="G25" s="252" t="s">
        <v>1117</v>
      </c>
      <c r="H25" s="252" t="s">
        <v>1118</v>
      </c>
      <c r="I25" s="252" t="s">
        <v>1119</v>
      </c>
      <c r="J25" s="252" t="s">
        <v>1120</v>
      </c>
      <c r="K25" s="252" t="s">
        <v>1121</v>
      </c>
      <c r="L25" s="252" t="s">
        <v>1122</v>
      </c>
      <c r="M25" s="252" t="s">
        <v>1123</v>
      </c>
      <c r="N25" s="252" t="s">
        <v>102</v>
      </c>
      <c r="O25" s="252" t="s">
        <v>1124</v>
      </c>
    </row>
    <row r="26" spans="1:15" s="368" customFormat="1" x14ac:dyDescent="0.25">
      <c r="A26" s="250"/>
      <c r="B26" s="395" t="s">
        <v>593</v>
      </c>
      <c r="C26" s="396"/>
      <c r="D26" s="325">
        <v>0</v>
      </c>
      <c r="E26" s="325">
        <v>0</v>
      </c>
      <c r="F26" s="325">
        <v>0</v>
      </c>
      <c r="G26" s="325">
        <v>16.181126436500001</v>
      </c>
      <c r="H26" s="325">
        <v>0</v>
      </c>
      <c r="I26" s="325">
        <v>0</v>
      </c>
      <c r="J26" s="325">
        <v>0</v>
      </c>
      <c r="K26" s="325">
        <v>0</v>
      </c>
      <c r="L26" s="325">
        <v>0</v>
      </c>
      <c r="M26" s="325">
        <v>0</v>
      </c>
      <c r="N26" s="325">
        <f t="shared" ref="N26:N37" si="0">SUM(D26:M26)</f>
        <v>16.181126436500001</v>
      </c>
      <c r="O26" s="327">
        <f t="shared" ref="O26:O37" si="1">N26/N$38</f>
        <v>9.549061344181094E-4</v>
      </c>
    </row>
    <row r="27" spans="1:15" s="368" customFormat="1" x14ac:dyDescent="0.25">
      <c r="A27" s="250"/>
      <c r="B27" s="395" t="s">
        <v>595</v>
      </c>
      <c r="C27" s="396"/>
      <c r="D27" s="325">
        <v>0</v>
      </c>
      <c r="E27" s="325">
        <v>0</v>
      </c>
      <c r="F27" s="325">
        <v>0</v>
      </c>
      <c r="G27" s="325">
        <v>126.46136439119999</v>
      </c>
      <c r="H27" s="325">
        <v>0</v>
      </c>
      <c r="I27" s="325">
        <v>31.5</v>
      </c>
      <c r="J27" s="325">
        <v>0</v>
      </c>
      <c r="K27" s="325">
        <v>0</v>
      </c>
      <c r="L27" s="325">
        <v>0</v>
      </c>
      <c r="M27" s="325">
        <v>0</v>
      </c>
      <c r="N27" s="325">
        <f t="shared" si="0"/>
        <v>157.96136439119999</v>
      </c>
      <c r="O27" s="327">
        <f t="shared" si="1"/>
        <v>9.3218649795581039E-3</v>
      </c>
    </row>
    <row r="28" spans="1:15" s="368" customFormat="1" x14ac:dyDescent="0.25">
      <c r="A28" s="250"/>
      <c r="B28" s="395" t="s">
        <v>605</v>
      </c>
      <c r="C28" s="396"/>
      <c r="D28" s="325">
        <v>0</v>
      </c>
      <c r="E28" s="325">
        <v>0</v>
      </c>
      <c r="F28" s="325">
        <v>0</v>
      </c>
      <c r="G28" s="325">
        <v>71.071652508462179</v>
      </c>
      <c r="H28" s="325">
        <v>0</v>
      </c>
      <c r="I28" s="325">
        <v>0</v>
      </c>
      <c r="J28" s="325">
        <v>0</v>
      </c>
      <c r="K28" s="325">
        <v>0</v>
      </c>
      <c r="L28" s="325">
        <v>0</v>
      </c>
      <c r="M28" s="325">
        <v>0</v>
      </c>
      <c r="N28" s="325">
        <f t="shared" si="0"/>
        <v>71.071652508462179</v>
      </c>
      <c r="O28" s="327">
        <f t="shared" si="1"/>
        <v>4.1941923654013804E-3</v>
      </c>
    </row>
    <row r="29" spans="1:15" s="368" customFormat="1" x14ac:dyDescent="0.25">
      <c r="A29" s="250"/>
      <c r="B29" s="395" t="s">
        <v>609</v>
      </c>
      <c r="C29" s="396"/>
      <c r="D29" s="325">
        <v>0</v>
      </c>
      <c r="E29" s="325">
        <v>0</v>
      </c>
      <c r="F29" s="325">
        <v>0</v>
      </c>
      <c r="G29" s="325">
        <v>4.6297257534999998</v>
      </c>
      <c r="H29" s="325">
        <v>0</v>
      </c>
      <c r="I29" s="325">
        <v>0</v>
      </c>
      <c r="J29" s="325">
        <v>0</v>
      </c>
      <c r="K29" s="325">
        <v>0</v>
      </c>
      <c r="L29" s="325">
        <v>0</v>
      </c>
      <c r="M29" s="325">
        <v>0</v>
      </c>
      <c r="N29" s="325">
        <f t="shared" si="0"/>
        <v>4.6297257534999998</v>
      </c>
      <c r="O29" s="327">
        <f t="shared" si="1"/>
        <v>2.732166725252356E-4</v>
      </c>
    </row>
    <row r="30" spans="1:15" s="368" customFormat="1" x14ac:dyDescent="0.25">
      <c r="A30" s="250"/>
      <c r="B30" s="395" t="s">
        <v>2</v>
      </c>
      <c r="C30" s="396"/>
      <c r="D30" s="325">
        <v>0</v>
      </c>
      <c r="E30" s="325">
        <v>99.550599379999994</v>
      </c>
      <c r="F30" s="325">
        <v>43.252922830000003</v>
      </c>
      <c r="G30" s="325">
        <v>2354.2386783517095</v>
      </c>
      <c r="H30" s="325">
        <v>3533.9373779699999</v>
      </c>
      <c r="I30" s="325">
        <v>253.48627063000001</v>
      </c>
      <c r="J30" s="325">
        <v>4904.6824220400003</v>
      </c>
      <c r="K30" s="325">
        <v>363.20246337999998</v>
      </c>
      <c r="L30" s="325">
        <v>2150.048683</v>
      </c>
      <c r="M30" s="325">
        <v>175.93191324</v>
      </c>
      <c r="N30" s="325">
        <f t="shared" si="0"/>
        <v>13878.331330821709</v>
      </c>
      <c r="O30" s="327">
        <f t="shared" si="1"/>
        <v>0.81900996048055286</v>
      </c>
    </row>
    <row r="31" spans="1:15" s="368" customFormat="1" x14ac:dyDescent="0.25">
      <c r="A31" s="250"/>
      <c r="B31" s="395" t="s">
        <v>612</v>
      </c>
      <c r="C31" s="396"/>
      <c r="D31" s="325">
        <v>0</v>
      </c>
      <c r="E31" s="325">
        <v>0</v>
      </c>
      <c r="F31" s="325">
        <v>0</v>
      </c>
      <c r="G31" s="325">
        <v>326.07114337166558</v>
      </c>
      <c r="H31" s="325">
        <v>0</v>
      </c>
      <c r="I31" s="325">
        <v>0</v>
      </c>
      <c r="J31" s="325">
        <v>0</v>
      </c>
      <c r="K31" s="325">
        <v>0</v>
      </c>
      <c r="L31" s="325">
        <v>0</v>
      </c>
      <c r="M31" s="325">
        <v>0</v>
      </c>
      <c r="N31" s="325">
        <f t="shared" si="0"/>
        <v>326.07114337166558</v>
      </c>
      <c r="O31" s="327">
        <f t="shared" si="1"/>
        <v>1.9242624194566238E-2</v>
      </c>
    </row>
    <row r="32" spans="1:15" s="368" customFormat="1" x14ac:dyDescent="0.25">
      <c r="A32" s="250"/>
      <c r="B32" s="395" t="s">
        <v>668</v>
      </c>
      <c r="C32" s="396"/>
      <c r="D32" s="325">
        <v>0</v>
      </c>
      <c r="E32" s="325">
        <v>318.90089731</v>
      </c>
      <c r="F32" s="325">
        <v>0</v>
      </c>
      <c r="G32" s="325">
        <v>0</v>
      </c>
      <c r="H32" s="325">
        <v>0</v>
      </c>
      <c r="I32" s="325">
        <v>0</v>
      </c>
      <c r="J32" s="325">
        <v>0</v>
      </c>
      <c r="K32" s="325">
        <v>0</v>
      </c>
      <c r="L32" s="325">
        <v>0</v>
      </c>
      <c r="M32" s="325">
        <v>0</v>
      </c>
      <c r="N32" s="325">
        <f t="shared" si="0"/>
        <v>318.90089731</v>
      </c>
      <c r="O32" s="327">
        <f t="shared" si="1"/>
        <v>1.8819482333803872E-2</v>
      </c>
    </row>
    <row r="33" spans="1:15" s="368" customFormat="1" x14ac:dyDescent="0.25">
      <c r="A33" s="250"/>
      <c r="B33" s="395" t="s">
        <v>1125</v>
      </c>
      <c r="C33" s="396"/>
      <c r="D33" s="325">
        <v>0</v>
      </c>
      <c r="E33" s="325">
        <v>0</v>
      </c>
      <c r="F33" s="325">
        <v>0</v>
      </c>
      <c r="G33" s="325">
        <v>698.60351441106798</v>
      </c>
      <c r="H33" s="325">
        <v>0</v>
      </c>
      <c r="I33" s="325">
        <v>0</v>
      </c>
      <c r="J33" s="325">
        <v>0</v>
      </c>
      <c r="K33" s="325">
        <v>0</v>
      </c>
      <c r="L33" s="325">
        <v>0</v>
      </c>
      <c r="M33" s="325">
        <v>0</v>
      </c>
      <c r="N33" s="325">
        <f t="shared" si="0"/>
        <v>698.60351441106798</v>
      </c>
      <c r="O33" s="327">
        <f t="shared" si="1"/>
        <v>4.1227091578271709E-2</v>
      </c>
    </row>
    <row r="34" spans="1:15" s="368" customFormat="1" x14ac:dyDescent="0.25">
      <c r="A34" s="250"/>
      <c r="B34" s="395" t="s">
        <v>642</v>
      </c>
      <c r="C34" s="396"/>
      <c r="D34" s="325">
        <v>0</v>
      </c>
      <c r="E34" s="325">
        <v>0</v>
      </c>
      <c r="F34" s="325">
        <v>0</v>
      </c>
      <c r="G34" s="325">
        <v>89.653105986003112</v>
      </c>
      <c r="H34" s="325">
        <v>0</v>
      </c>
      <c r="I34" s="325">
        <v>0</v>
      </c>
      <c r="J34" s="325">
        <v>0</v>
      </c>
      <c r="K34" s="325">
        <v>0</v>
      </c>
      <c r="L34" s="325">
        <v>0</v>
      </c>
      <c r="M34" s="325">
        <v>0</v>
      </c>
      <c r="N34" s="325">
        <f t="shared" si="0"/>
        <v>89.653105986003112</v>
      </c>
      <c r="O34" s="327">
        <f t="shared" si="1"/>
        <v>5.2907503820351408E-3</v>
      </c>
    </row>
    <row r="35" spans="1:15" s="368" customFormat="1" x14ac:dyDescent="0.25">
      <c r="A35" s="250"/>
      <c r="B35" s="395" t="s">
        <v>666</v>
      </c>
      <c r="C35" s="396"/>
      <c r="D35" s="325">
        <v>436.55833883089679</v>
      </c>
      <c r="E35" s="325">
        <v>0</v>
      </c>
      <c r="F35" s="325">
        <v>0</v>
      </c>
      <c r="G35" s="325">
        <v>0</v>
      </c>
      <c r="H35" s="325">
        <v>0</v>
      </c>
      <c r="I35" s="325">
        <v>0</v>
      </c>
      <c r="J35" s="325">
        <v>0</v>
      </c>
      <c r="K35" s="325">
        <v>0</v>
      </c>
      <c r="L35" s="325">
        <v>0</v>
      </c>
      <c r="M35" s="325">
        <v>0</v>
      </c>
      <c r="N35" s="325">
        <f t="shared" si="0"/>
        <v>436.55833883089679</v>
      </c>
      <c r="O35" s="327">
        <f t="shared" si="1"/>
        <v>2.5762868698724097E-2</v>
      </c>
    </row>
    <row r="36" spans="1:15" s="368" customFormat="1" x14ac:dyDescent="0.25">
      <c r="A36" s="250"/>
      <c r="B36" s="395" t="s">
        <v>1126</v>
      </c>
      <c r="C36" s="396"/>
      <c r="D36" s="325">
        <v>0</v>
      </c>
      <c r="E36" s="325">
        <v>0</v>
      </c>
      <c r="F36" s="325">
        <v>0</v>
      </c>
      <c r="G36" s="325">
        <v>912.45829197496926</v>
      </c>
      <c r="H36" s="325">
        <v>0</v>
      </c>
      <c r="I36" s="325">
        <v>0</v>
      </c>
      <c r="J36" s="325">
        <v>0</v>
      </c>
      <c r="K36" s="325">
        <v>0</v>
      </c>
      <c r="L36" s="325">
        <v>0</v>
      </c>
      <c r="M36" s="325">
        <v>0</v>
      </c>
      <c r="N36" s="325">
        <f t="shared" si="0"/>
        <v>912.45829197496926</v>
      </c>
      <c r="O36" s="327">
        <f t="shared" si="1"/>
        <v>5.3847426742932886E-2</v>
      </c>
    </row>
    <row r="37" spans="1:15" s="368" customFormat="1" x14ac:dyDescent="0.25">
      <c r="A37" s="250"/>
      <c r="B37" s="395" t="s">
        <v>1127</v>
      </c>
      <c r="C37" s="396"/>
      <c r="D37" s="325">
        <v>0</v>
      </c>
      <c r="E37" s="325">
        <v>0</v>
      </c>
      <c r="F37" s="325">
        <v>0</v>
      </c>
      <c r="G37" s="325">
        <v>34.832924509999998</v>
      </c>
      <c r="H37" s="325">
        <v>0</v>
      </c>
      <c r="I37" s="325">
        <v>0</v>
      </c>
      <c r="J37" s="325">
        <v>0</v>
      </c>
      <c r="K37" s="325">
        <v>0</v>
      </c>
      <c r="L37" s="325">
        <v>0</v>
      </c>
      <c r="M37" s="325">
        <v>0</v>
      </c>
      <c r="N37" s="325">
        <f t="shared" si="0"/>
        <v>34.832924509999998</v>
      </c>
      <c r="O37" s="327">
        <f t="shared" si="1"/>
        <v>2.0556154372103506E-3</v>
      </c>
    </row>
    <row r="38" spans="1:15" x14ac:dyDescent="0.25">
      <c r="A38" s="240"/>
      <c r="B38" s="393" t="s">
        <v>102</v>
      </c>
      <c r="C38" s="394"/>
      <c r="D38" s="326">
        <f t="shared" ref="D38:O38" si="2">SUM(D26:D37)</f>
        <v>436.55833883089679</v>
      </c>
      <c r="E38" s="326">
        <f t="shared" si="2"/>
        <v>418.45149669</v>
      </c>
      <c r="F38" s="326">
        <f t="shared" si="2"/>
        <v>43.252922830000003</v>
      </c>
      <c r="G38" s="326">
        <f t="shared" si="2"/>
        <v>4634.2015276950779</v>
      </c>
      <c r="H38" s="326">
        <f t="shared" si="2"/>
        <v>3533.9373779699999</v>
      </c>
      <c r="I38" s="326">
        <f t="shared" si="2"/>
        <v>284.98627063000004</v>
      </c>
      <c r="J38" s="326">
        <f t="shared" si="2"/>
        <v>4904.6824220400003</v>
      </c>
      <c r="K38" s="326">
        <f t="shared" si="2"/>
        <v>363.20246337999998</v>
      </c>
      <c r="L38" s="326">
        <f t="shared" si="2"/>
        <v>2150.048683</v>
      </c>
      <c r="M38" s="326">
        <f t="shared" si="2"/>
        <v>175.93191324</v>
      </c>
      <c r="N38" s="326">
        <f t="shared" si="2"/>
        <v>16945.253416305975</v>
      </c>
      <c r="O38" s="328">
        <f t="shared" si="2"/>
        <v>1</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L20" sqref="L20"/>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1007</v>
      </c>
      <c r="C1" s="255"/>
      <c r="D1" s="255"/>
      <c r="E1" s="255"/>
      <c r="F1" s="255"/>
      <c r="G1" s="255"/>
      <c r="H1" s="255"/>
    </row>
    <row r="2" spans="1:8" x14ac:dyDescent="0.25">
      <c r="A2" s="256"/>
      <c r="B2" s="2"/>
      <c r="C2" s="2"/>
      <c r="D2" s="2"/>
      <c r="E2" s="2"/>
      <c r="F2" s="2"/>
      <c r="G2" s="2"/>
      <c r="H2" s="2"/>
    </row>
    <row r="3" spans="1:8" x14ac:dyDescent="0.25">
      <c r="A3" s="256"/>
      <c r="B3" s="257" t="s">
        <v>1008</v>
      </c>
      <c r="C3" s="258" t="s">
        <v>3</v>
      </c>
      <c r="D3" s="259"/>
      <c r="E3" s="260"/>
      <c r="F3" s="2"/>
      <c r="G3" s="2"/>
      <c r="H3" s="2"/>
    </row>
    <row r="4" spans="1:8" x14ac:dyDescent="0.25">
      <c r="A4" s="256"/>
      <c r="B4" s="257" t="s">
        <v>1009</v>
      </c>
      <c r="C4" s="370">
        <v>45260</v>
      </c>
      <c r="D4" s="2" t="s">
        <v>1010</v>
      </c>
      <c r="E4" s="2"/>
      <c r="F4" s="2"/>
      <c r="G4" s="2"/>
      <c r="H4" s="2"/>
    </row>
    <row r="5" spans="1:8" x14ac:dyDescent="0.25">
      <c r="A5" s="256"/>
      <c r="B5" s="2"/>
      <c r="C5" s="2"/>
      <c r="D5" s="2"/>
      <c r="E5" s="2"/>
      <c r="F5" s="2"/>
      <c r="G5" s="2"/>
      <c r="H5" s="2"/>
    </row>
    <row r="6" spans="1:8" x14ac:dyDescent="0.25">
      <c r="A6" s="261">
        <v>6</v>
      </c>
      <c r="B6" s="254" t="s">
        <v>1128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1129</v>
      </c>
      <c r="B9" s="262" t="s">
        <v>1130</v>
      </c>
      <c r="C9" s="2"/>
      <c r="D9" s="2"/>
      <c r="E9" s="2"/>
      <c r="F9" s="2"/>
      <c r="G9" s="2"/>
      <c r="H9" s="2"/>
    </row>
    <row r="10" spans="1:8" x14ac:dyDescent="0.25">
      <c r="A10" s="195"/>
      <c r="B10" s="113"/>
      <c r="C10" s="113"/>
      <c r="D10" s="329">
        <f>YEAR(C4)</f>
        <v>2023</v>
      </c>
      <c r="E10" s="330">
        <f>D10-1</f>
        <v>2022</v>
      </c>
      <c r="F10" s="330">
        <f>D10-2</f>
        <v>2021</v>
      </c>
      <c r="G10" s="331">
        <f>D10-3</f>
        <v>2020</v>
      </c>
      <c r="H10" s="2"/>
    </row>
    <row r="11" spans="1:8" x14ac:dyDescent="0.25">
      <c r="A11" s="195"/>
      <c r="B11" s="120" t="s">
        <v>1131</v>
      </c>
      <c r="C11" s="121"/>
      <c r="D11" s="332">
        <v>0</v>
      </c>
      <c r="E11" s="333">
        <v>1000</v>
      </c>
      <c r="F11" s="333">
        <v>2250</v>
      </c>
      <c r="G11" s="334">
        <v>2250</v>
      </c>
      <c r="H11" s="2"/>
    </row>
    <row r="12" spans="1:8" x14ac:dyDescent="0.25">
      <c r="A12" s="195"/>
      <c r="B12" s="143" t="s">
        <v>1132</v>
      </c>
      <c r="C12" s="144"/>
      <c r="D12" s="335">
        <f>D13-D11</f>
        <v>11650</v>
      </c>
      <c r="E12" s="336">
        <f>E13-E11</f>
        <v>12220</v>
      </c>
      <c r="F12" s="336">
        <f t="shared" ref="F12:G12" si="0">F13-F11</f>
        <v>9720</v>
      </c>
      <c r="G12" s="363">
        <f t="shared" si="0"/>
        <v>9300</v>
      </c>
      <c r="H12" s="2"/>
    </row>
    <row r="13" spans="1:8" x14ac:dyDescent="0.25">
      <c r="A13" s="195"/>
      <c r="B13" s="172" t="s">
        <v>1133</v>
      </c>
      <c r="C13" s="174"/>
      <c r="D13" s="338">
        <f>D21</f>
        <v>11650</v>
      </c>
      <c r="E13" s="338">
        <f t="shared" ref="E13:F13" si="1">E21</f>
        <v>13220</v>
      </c>
      <c r="F13" s="338">
        <f t="shared" si="1"/>
        <v>11970</v>
      </c>
      <c r="G13" s="340">
        <f>G21</f>
        <v>11550</v>
      </c>
      <c r="H13" s="2"/>
    </row>
    <row r="14" spans="1:8" x14ac:dyDescent="0.25">
      <c r="A14" s="195"/>
      <c r="B14" s="113"/>
      <c r="C14" s="113"/>
      <c r="D14" s="116"/>
      <c r="E14" s="116"/>
      <c r="F14" s="116"/>
      <c r="G14" s="116"/>
      <c r="H14" s="2"/>
    </row>
    <row r="15" spans="1:8" x14ac:dyDescent="0.25">
      <c r="A15" s="195"/>
      <c r="B15" s="120" t="s">
        <v>1134</v>
      </c>
      <c r="C15" s="121"/>
      <c r="D15" s="341">
        <v>11650</v>
      </c>
      <c r="E15" s="341">
        <v>13220</v>
      </c>
      <c r="F15" s="341">
        <v>11970</v>
      </c>
      <c r="G15" s="342">
        <v>11550</v>
      </c>
      <c r="H15" s="2"/>
    </row>
    <row r="16" spans="1:8" x14ac:dyDescent="0.25">
      <c r="A16" s="195"/>
      <c r="B16" s="143" t="s">
        <v>1135</v>
      </c>
      <c r="C16" s="144"/>
      <c r="D16" s="343">
        <v>0</v>
      </c>
      <c r="E16" s="343">
        <v>0</v>
      </c>
      <c r="F16" s="343">
        <v>0</v>
      </c>
      <c r="G16" s="344">
        <v>0</v>
      </c>
      <c r="H16" s="2"/>
    </row>
    <row r="17" spans="1:8" x14ac:dyDescent="0.25">
      <c r="A17" s="195"/>
      <c r="B17" s="143" t="s">
        <v>1136</v>
      </c>
      <c r="C17" s="144"/>
      <c r="D17" s="343">
        <v>0</v>
      </c>
      <c r="E17" s="343">
        <v>0</v>
      </c>
      <c r="F17" s="345">
        <v>0</v>
      </c>
      <c r="G17" s="346">
        <v>0</v>
      </c>
      <c r="H17" s="2"/>
    </row>
    <row r="18" spans="1:8" x14ac:dyDescent="0.25">
      <c r="A18" s="195"/>
      <c r="B18" s="143" t="s">
        <v>1137</v>
      </c>
      <c r="C18" s="144"/>
      <c r="D18" s="343">
        <v>0</v>
      </c>
      <c r="E18" s="343">
        <v>0</v>
      </c>
      <c r="F18" s="345">
        <v>0</v>
      </c>
      <c r="G18" s="346">
        <v>0</v>
      </c>
      <c r="H18" s="2"/>
    </row>
    <row r="19" spans="1:8" x14ac:dyDescent="0.25">
      <c r="A19" s="195"/>
      <c r="B19" s="263" t="s">
        <v>1138</v>
      </c>
      <c r="C19" s="144"/>
      <c r="D19" s="343">
        <v>0</v>
      </c>
      <c r="E19" s="343">
        <v>0</v>
      </c>
      <c r="F19" s="345">
        <v>0</v>
      </c>
      <c r="G19" s="346">
        <v>0</v>
      </c>
      <c r="H19" s="2"/>
    </row>
    <row r="20" spans="1:8" x14ac:dyDescent="0.25">
      <c r="A20" s="195"/>
      <c r="B20" s="143" t="s">
        <v>100</v>
      </c>
      <c r="C20" s="144"/>
      <c r="D20" s="343">
        <v>0</v>
      </c>
      <c r="E20" s="343">
        <v>0</v>
      </c>
      <c r="F20" s="345">
        <v>0</v>
      </c>
      <c r="G20" s="346">
        <v>0</v>
      </c>
      <c r="H20" s="2"/>
    </row>
    <row r="21" spans="1:8" x14ac:dyDescent="0.25">
      <c r="A21" s="195"/>
      <c r="B21" s="172" t="s">
        <v>1133</v>
      </c>
      <c r="C21" s="174"/>
      <c r="D21" s="347">
        <f>D15+D16</f>
        <v>11650</v>
      </c>
      <c r="E21" s="347">
        <f t="shared" ref="E21:G21" si="2">E15+E16</f>
        <v>13220</v>
      </c>
      <c r="F21" s="347">
        <f t="shared" si="2"/>
        <v>11970</v>
      </c>
      <c r="G21" s="369">
        <f t="shared" si="2"/>
        <v>11550</v>
      </c>
      <c r="H21" s="2"/>
    </row>
    <row r="22" spans="1:8" x14ac:dyDescent="0.25">
      <c r="A22" s="195"/>
      <c r="B22" s="113"/>
      <c r="C22" s="113"/>
      <c r="D22" s="116"/>
      <c r="E22" s="116"/>
      <c r="F22" s="264"/>
      <c r="G22" s="264"/>
      <c r="H22" s="2"/>
    </row>
    <row r="23" spans="1:8" x14ac:dyDescent="0.25">
      <c r="A23" s="195"/>
      <c r="B23" s="120" t="s">
        <v>250</v>
      </c>
      <c r="C23" s="121"/>
      <c r="D23" s="332">
        <v>650</v>
      </c>
      <c r="E23" s="333">
        <v>1720</v>
      </c>
      <c r="F23" s="333">
        <v>2970</v>
      </c>
      <c r="G23" s="348">
        <v>5550</v>
      </c>
      <c r="H23" s="2"/>
    </row>
    <row r="24" spans="1:8" x14ac:dyDescent="0.25">
      <c r="A24" s="195"/>
      <c r="B24" s="143" t="s">
        <v>252</v>
      </c>
      <c r="C24" s="144"/>
      <c r="D24" s="335">
        <f>D26-D23-D25</f>
        <v>10850</v>
      </c>
      <c r="E24" s="335">
        <f t="shared" ref="E24:F24" si="3">E26-E23-E25</f>
        <v>11350</v>
      </c>
      <c r="F24" s="335">
        <f t="shared" si="3"/>
        <v>8850</v>
      </c>
      <c r="G24" s="337">
        <f>G26-G23-G25</f>
        <v>5850</v>
      </c>
      <c r="H24" s="2"/>
    </row>
    <row r="25" spans="1:8" x14ac:dyDescent="0.25">
      <c r="A25" s="195"/>
      <c r="B25" s="143" t="s">
        <v>100</v>
      </c>
      <c r="C25" s="144"/>
      <c r="D25" s="335">
        <v>150</v>
      </c>
      <c r="E25" s="336">
        <v>150</v>
      </c>
      <c r="F25" s="336">
        <v>150</v>
      </c>
      <c r="G25" s="337">
        <v>150</v>
      </c>
      <c r="H25" s="2"/>
    </row>
    <row r="26" spans="1:8" x14ac:dyDescent="0.25">
      <c r="A26" s="195"/>
      <c r="B26" s="172" t="s">
        <v>1133</v>
      </c>
      <c r="C26" s="174"/>
      <c r="D26" s="339">
        <f>D21</f>
        <v>11650</v>
      </c>
      <c r="E26" s="339">
        <f t="shared" ref="E26:F26" si="4">E21</f>
        <v>13220</v>
      </c>
      <c r="F26" s="339">
        <f t="shared" si="4"/>
        <v>11970</v>
      </c>
      <c r="G26" s="340">
        <f>G21</f>
        <v>11550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1139</v>
      </c>
      <c r="B29" s="262" t="s">
        <v>1140</v>
      </c>
      <c r="C29" s="2"/>
      <c r="D29" s="2"/>
      <c r="E29" s="2"/>
      <c r="F29" s="2"/>
      <c r="G29" s="2"/>
      <c r="H29" s="2"/>
    </row>
    <row r="30" spans="1:8" x14ac:dyDescent="0.25">
      <c r="A30" s="2"/>
      <c r="B30" s="113"/>
      <c r="C30" s="113"/>
      <c r="D30" s="329">
        <f>D10</f>
        <v>2023</v>
      </c>
      <c r="E30" s="330">
        <f>E10</f>
        <v>2022</v>
      </c>
      <c r="F30" s="330">
        <f>F10</f>
        <v>2021</v>
      </c>
      <c r="G30" s="331">
        <f>G10</f>
        <v>2020</v>
      </c>
      <c r="H30" s="2"/>
    </row>
    <row r="31" spans="1:8" x14ac:dyDescent="0.25">
      <c r="A31" s="195"/>
      <c r="B31" s="120" t="s">
        <v>1131</v>
      </c>
      <c r="C31" s="121"/>
      <c r="D31" s="333">
        <v>0</v>
      </c>
      <c r="E31" s="333">
        <v>0</v>
      </c>
      <c r="F31" s="333">
        <v>0</v>
      </c>
      <c r="G31" s="334">
        <v>0</v>
      </c>
      <c r="H31" s="2"/>
    </row>
    <row r="32" spans="1:8" x14ac:dyDescent="0.25">
      <c r="A32" s="195"/>
      <c r="B32" s="143" t="s">
        <v>1132</v>
      </c>
      <c r="C32" s="144"/>
      <c r="D32" s="336">
        <f>D33-D31</f>
        <v>0</v>
      </c>
      <c r="E32" s="336">
        <f t="shared" ref="E32:F32" si="5">E33-E31</f>
        <v>2500</v>
      </c>
      <c r="F32" s="336">
        <f t="shared" si="5"/>
        <v>3000</v>
      </c>
      <c r="G32" s="363">
        <f>G33-G31</f>
        <v>3500</v>
      </c>
      <c r="H32" s="2"/>
    </row>
    <row r="33" spans="1:8" x14ac:dyDescent="0.25">
      <c r="A33" s="195"/>
      <c r="B33" s="172" t="s">
        <v>1133</v>
      </c>
      <c r="C33" s="174"/>
      <c r="D33" s="339">
        <f>D41</f>
        <v>0</v>
      </c>
      <c r="E33" s="339">
        <f t="shared" ref="E33:F33" si="6">E41</f>
        <v>2500</v>
      </c>
      <c r="F33" s="339">
        <f t="shared" si="6"/>
        <v>3000</v>
      </c>
      <c r="G33" s="340">
        <f>G41</f>
        <v>3500</v>
      </c>
      <c r="H33" s="2"/>
    </row>
    <row r="34" spans="1:8" x14ac:dyDescent="0.25">
      <c r="A34" s="195"/>
      <c r="B34" s="113"/>
      <c r="C34" s="113"/>
      <c r="D34" s="116"/>
      <c r="E34" s="116"/>
      <c r="F34" s="116"/>
      <c r="G34" s="116"/>
      <c r="H34" s="2"/>
    </row>
    <row r="35" spans="1:8" x14ac:dyDescent="0.25">
      <c r="A35" s="195"/>
      <c r="B35" s="120" t="s">
        <v>1134</v>
      </c>
      <c r="C35" s="121"/>
      <c r="D35" s="333">
        <v>0</v>
      </c>
      <c r="E35" s="333">
        <v>2500</v>
      </c>
      <c r="F35" s="333">
        <v>3000</v>
      </c>
      <c r="G35" s="334">
        <v>3500</v>
      </c>
      <c r="H35" s="2"/>
    </row>
    <row r="36" spans="1:8" x14ac:dyDescent="0.25">
      <c r="A36" s="195"/>
      <c r="B36" s="143" t="s">
        <v>1135</v>
      </c>
      <c r="C36" s="144"/>
      <c r="D36" s="336">
        <v>0</v>
      </c>
      <c r="E36" s="336">
        <v>0</v>
      </c>
      <c r="F36" s="336">
        <v>0</v>
      </c>
      <c r="G36" s="337">
        <v>0</v>
      </c>
      <c r="H36" s="2"/>
    </row>
    <row r="37" spans="1:8" x14ac:dyDescent="0.25">
      <c r="A37" s="195"/>
      <c r="B37" s="143" t="s">
        <v>1136</v>
      </c>
      <c r="C37" s="144"/>
      <c r="D37" s="336">
        <v>0</v>
      </c>
      <c r="E37" s="336">
        <v>0</v>
      </c>
      <c r="F37" s="336">
        <v>0</v>
      </c>
      <c r="G37" s="337">
        <v>0</v>
      </c>
      <c r="H37" s="2"/>
    </row>
    <row r="38" spans="1:8" x14ac:dyDescent="0.25">
      <c r="A38" s="195"/>
      <c r="B38" s="143" t="s">
        <v>1137</v>
      </c>
      <c r="C38" s="144"/>
      <c r="D38" s="336">
        <v>0</v>
      </c>
      <c r="E38" s="336">
        <v>0</v>
      </c>
      <c r="F38" s="336">
        <v>0</v>
      </c>
      <c r="G38" s="337">
        <v>0</v>
      </c>
      <c r="H38" s="2"/>
    </row>
    <row r="39" spans="1:8" x14ac:dyDescent="0.25">
      <c r="A39" s="195"/>
      <c r="B39" s="263" t="s">
        <v>1138</v>
      </c>
      <c r="C39" s="144"/>
      <c r="D39" s="336">
        <v>0</v>
      </c>
      <c r="E39" s="336">
        <v>0</v>
      </c>
      <c r="F39" s="336">
        <v>0</v>
      </c>
      <c r="G39" s="337">
        <v>0</v>
      </c>
      <c r="H39" s="2"/>
    </row>
    <row r="40" spans="1:8" x14ac:dyDescent="0.25">
      <c r="A40" s="195"/>
      <c r="B40" s="143" t="s">
        <v>100</v>
      </c>
      <c r="C40" s="144"/>
      <c r="D40" s="336">
        <v>0</v>
      </c>
      <c r="E40" s="336">
        <v>0</v>
      </c>
      <c r="F40" s="336">
        <v>0</v>
      </c>
      <c r="G40" s="363">
        <v>0</v>
      </c>
      <c r="H40" s="2"/>
    </row>
    <row r="41" spans="1:8" x14ac:dyDescent="0.25">
      <c r="A41" s="195"/>
      <c r="B41" s="172" t="s">
        <v>1133</v>
      </c>
      <c r="C41" s="174"/>
      <c r="D41" s="339">
        <f>D35+D36</f>
        <v>0</v>
      </c>
      <c r="E41" s="339">
        <f t="shared" ref="E41:F41" si="7">E35+E36</f>
        <v>2500</v>
      </c>
      <c r="F41" s="339">
        <f t="shared" si="7"/>
        <v>3000</v>
      </c>
      <c r="G41" s="364">
        <f>G35+G36</f>
        <v>3500</v>
      </c>
      <c r="H41" s="2"/>
    </row>
    <row r="42" spans="1:8" x14ac:dyDescent="0.25">
      <c r="A42" s="195"/>
      <c r="B42" s="113"/>
      <c r="C42" s="113"/>
      <c r="D42" s="116"/>
      <c r="E42" s="116"/>
      <c r="F42" s="116"/>
      <c r="G42" s="116"/>
      <c r="H42" s="2"/>
    </row>
    <row r="43" spans="1:8" x14ac:dyDescent="0.25">
      <c r="A43" s="195"/>
      <c r="B43" s="120" t="s">
        <v>250</v>
      </c>
      <c r="C43" s="121"/>
      <c r="D43" s="333">
        <v>0</v>
      </c>
      <c r="E43" s="333">
        <v>0</v>
      </c>
      <c r="F43" s="333">
        <v>0</v>
      </c>
      <c r="G43" s="334">
        <v>0</v>
      </c>
      <c r="H43" s="2"/>
    </row>
    <row r="44" spans="1:8" x14ac:dyDescent="0.25">
      <c r="A44" s="195"/>
      <c r="B44" s="143" t="s">
        <v>252</v>
      </c>
      <c r="C44" s="144"/>
      <c r="D44" s="336">
        <f>D46-D43-D45</f>
        <v>0</v>
      </c>
      <c r="E44" s="336">
        <f t="shared" ref="E44:F44" si="8">E46-E43-E45</f>
        <v>2500</v>
      </c>
      <c r="F44" s="336">
        <f t="shared" si="8"/>
        <v>3000</v>
      </c>
      <c r="G44" s="337">
        <f>G46-G43-G45</f>
        <v>3500</v>
      </c>
      <c r="H44" s="2"/>
    </row>
    <row r="45" spans="1:8" x14ac:dyDescent="0.25">
      <c r="A45" s="195"/>
      <c r="B45" s="143" t="s">
        <v>100</v>
      </c>
      <c r="C45" s="144"/>
      <c r="D45" s="336">
        <v>0</v>
      </c>
      <c r="E45" s="336">
        <v>0</v>
      </c>
      <c r="F45" s="336">
        <v>0</v>
      </c>
      <c r="G45" s="337">
        <v>0</v>
      </c>
      <c r="H45" s="2"/>
    </row>
    <row r="46" spans="1:8" x14ac:dyDescent="0.25">
      <c r="A46" s="195"/>
      <c r="B46" s="172" t="s">
        <v>1133</v>
      </c>
      <c r="C46" s="174"/>
      <c r="D46" s="339">
        <f>D41</f>
        <v>0</v>
      </c>
      <c r="E46" s="339">
        <f t="shared" ref="E46:F46" si="9">E41</f>
        <v>2500</v>
      </c>
      <c r="F46" s="339">
        <f t="shared" si="9"/>
        <v>3000</v>
      </c>
      <c r="G46" s="364">
        <f>G41</f>
        <v>3500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SCF HTT_Covered Bond Label Reporting_30-11-2023</dc:title>
  <dc:creator>Société Générale</dc:creator>
  <cp:lastModifiedBy>REIDOR Vanessa CommEde</cp:lastModifiedBy>
  <cp:lastPrinted>2022-04-21T14:32:02Z</cp:lastPrinted>
  <dcterms:created xsi:type="dcterms:W3CDTF">2020-12-29T15:50:15Z</dcterms:created>
  <dcterms:modified xsi:type="dcterms:W3CDTF">2023-12-29T16:28:41Z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