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OPER-FIN-CMF-SCF\MO DEVL\ECBC SG SCF &amp; SG SFH\2023-04-30\"/>
    </mc:Choice>
  </mc:AlternateContent>
  <xr:revisionPtr revIDLastSave="0" documentId="13_ncr:1_{170564A8-5F47-48F9-B841-F773C21938C9}" xr6:coauthVersionLast="47" xr6:coauthVersionMax="47" xr10:uidLastSave="{00000000-0000-0000-0000-000000000000}"/>
  <bookViews>
    <workbookView xWindow="20370" yWindow="-7605"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E26" i="12"/>
  <c r="E24" i="12" s="1"/>
  <c r="G21" i="12"/>
  <c r="G26" i="12" s="1"/>
  <c r="G24" i="12" s="1"/>
  <c r="F21" i="12"/>
  <c r="F26" i="12" s="1"/>
  <c r="F24" i="12" s="1"/>
  <c r="E21" i="12"/>
  <c r="D21" i="12"/>
  <c r="D26" i="12" s="1"/>
  <c r="D24" i="12" s="1"/>
  <c r="G13" i="12"/>
  <c r="F13" i="12"/>
  <c r="E13" i="12"/>
  <c r="D13" i="12"/>
  <c r="G12" i="12"/>
  <c r="F12" i="12"/>
  <c r="E12" i="12"/>
  <c r="D12" i="12"/>
  <c r="E10" i="12"/>
  <c r="E30" i="12" s="1"/>
  <c r="D10" i="12"/>
  <c r="G10" i="12" s="1"/>
  <c r="G30" i="12" s="1"/>
  <c r="M38" i="11"/>
  <c r="L38" i="11"/>
  <c r="K38" i="11"/>
  <c r="J38" i="11"/>
  <c r="I38" i="11"/>
  <c r="H38" i="11"/>
  <c r="G38" i="11"/>
  <c r="F38" i="11"/>
  <c r="E38" i="11"/>
  <c r="D38" i="11"/>
  <c r="N37" i="11"/>
  <c r="N36" i="11"/>
  <c r="N35" i="11"/>
  <c r="N34" i="11"/>
  <c r="N33" i="11"/>
  <c r="N32" i="11"/>
  <c r="N31" i="11"/>
  <c r="N30" i="11"/>
  <c r="N29" i="11"/>
  <c r="N28" i="11"/>
  <c r="N27" i="1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5" i="10"/>
  <c r="D84" i="10"/>
  <c r="D76" i="10"/>
  <c r="D73" i="10"/>
  <c r="E61" i="10"/>
  <c r="E58" i="10" s="1"/>
  <c r="E57" i="10" s="1"/>
  <c r="F41" i="10"/>
  <c r="E41" i="10"/>
  <c r="C151" i="7"/>
  <c r="C150" i="7"/>
  <c r="C149" i="7"/>
  <c r="C148" i="7"/>
  <c r="C152" i="7" s="1"/>
  <c r="C139" i="7"/>
  <c r="C131" i="7"/>
  <c r="C92" i="7"/>
  <c r="C81" i="7"/>
  <c r="C77" i="7"/>
  <c r="C49" i="7"/>
  <c r="D37" i="7"/>
  <c r="C37" i="7"/>
  <c r="F28" i="7" s="1"/>
  <c r="G28" i="7"/>
  <c r="G27" i="7"/>
  <c r="G26" i="7"/>
  <c r="G25" i="7"/>
  <c r="F25" i="7"/>
  <c r="G24" i="7"/>
  <c r="G23" i="7"/>
  <c r="F23" i="7"/>
  <c r="G22" i="7"/>
  <c r="G37" i="7" s="1"/>
  <c r="C10" i="7"/>
  <c r="D307" i="6"/>
  <c r="C304" i="6"/>
  <c r="C303" i="6"/>
  <c r="C302" i="6"/>
  <c r="C298" i="6"/>
  <c r="C297" i="6"/>
  <c r="C296" i="6"/>
  <c r="D295" i="6"/>
  <c r="F293" i="6"/>
  <c r="C292" i="6"/>
  <c r="D291" i="6"/>
  <c r="C289" i="6"/>
  <c r="C288" i="6"/>
  <c r="G218" i="6"/>
  <c r="C179" i="6"/>
  <c r="C217" i="6" s="1"/>
  <c r="F177" i="6"/>
  <c r="D167" i="6"/>
  <c r="G166" i="6" s="1"/>
  <c r="C167" i="6"/>
  <c r="F166" i="6"/>
  <c r="G165" i="6"/>
  <c r="F165" i="6"/>
  <c r="F164" i="6"/>
  <c r="F167" i="6" s="1"/>
  <c r="C156" i="6"/>
  <c r="F154" i="6" s="1"/>
  <c r="D154" i="6"/>
  <c r="F138" i="6"/>
  <c r="F156" i="6" s="1"/>
  <c r="D138" i="6"/>
  <c r="D156" i="6" s="1"/>
  <c r="C130" i="6"/>
  <c r="F112" i="6" s="1"/>
  <c r="F130" i="6" s="1"/>
  <c r="F128" i="6"/>
  <c r="D128" i="6"/>
  <c r="D130" i="6" s="1"/>
  <c r="D112" i="6"/>
  <c r="D100" i="6"/>
  <c r="C100" i="6"/>
  <c r="F99" i="6" s="1"/>
  <c r="G99" i="6"/>
  <c r="G98" i="6"/>
  <c r="G97" i="6"/>
  <c r="G96" i="6"/>
  <c r="F96" i="6"/>
  <c r="G95" i="6"/>
  <c r="G94" i="6"/>
  <c r="F94" i="6"/>
  <c r="G93" i="6"/>
  <c r="G100" i="6" s="1"/>
  <c r="D77" i="6"/>
  <c r="G73" i="6" s="1"/>
  <c r="C77" i="6"/>
  <c r="F76" i="6"/>
  <c r="F75" i="6"/>
  <c r="F74" i="6"/>
  <c r="F73" i="6"/>
  <c r="F72" i="6"/>
  <c r="G71" i="6"/>
  <c r="F71" i="6"/>
  <c r="F70" i="6"/>
  <c r="F77" i="6" s="1"/>
  <c r="C56" i="6"/>
  <c r="C58" i="6" s="1"/>
  <c r="O36" i="11" l="1"/>
  <c r="O34" i="11"/>
  <c r="O30" i="11"/>
  <c r="O26" i="11"/>
  <c r="O32" i="11"/>
  <c r="O28" i="11"/>
  <c r="F218" i="6"/>
  <c r="C38" i="6"/>
  <c r="D45" i="6" s="1"/>
  <c r="F54" i="6"/>
  <c r="O27" i="11"/>
  <c r="O31" i="11"/>
  <c r="O35" i="11"/>
  <c r="G217" i="6"/>
  <c r="G220" i="6" s="1"/>
  <c r="C220" i="6"/>
  <c r="F217" i="6"/>
  <c r="F220" i="6" s="1"/>
  <c r="G112" i="6"/>
  <c r="G138" i="6"/>
  <c r="G154" i="6"/>
  <c r="F161" i="7"/>
  <c r="F157" i="7"/>
  <c r="F153" i="7"/>
  <c r="F155" i="7"/>
  <c r="F160" i="7"/>
  <c r="F156" i="7"/>
  <c r="F149" i="7" s="1"/>
  <c r="F159" i="7"/>
  <c r="F162" i="7"/>
  <c r="F158" i="7"/>
  <c r="F150" i="7" s="1"/>
  <c r="F154" i="7"/>
  <c r="O29" i="11"/>
  <c r="O33" i="11"/>
  <c r="O37" i="11"/>
  <c r="D30" i="12"/>
  <c r="G75" i="6"/>
  <c r="C193" i="6"/>
  <c r="F27" i="7"/>
  <c r="C42" i="7"/>
  <c r="F56" i="6"/>
  <c r="G70" i="6"/>
  <c r="G72" i="6"/>
  <c r="G74" i="6"/>
  <c r="G76" i="6"/>
  <c r="G128" i="6"/>
  <c r="G164" i="6"/>
  <c r="G167" i="6" s="1"/>
  <c r="C19" i="7"/>
  <c r="F10" i="12"/>
  <c r="F30" i="12" s="1"/>
  <c r="F98" i="6"/>
  <c r="F93" i="6"/>
  <c r="F100" i="6" s="1"/>
  <c r="F95" i="6"/>
  <c r="F97" i="6"/>
  <c r="F174" i="6"/>
  <c r="F179" i="6" s="1"/>
  <c r="C187" i="6"/>
  <c r="F22" i="7"/>
  <c r="F24" i="7"/>
  <c r="F26" i="7"/>
  <c r="C313" i="6" l="1"/>
  <c r="F187" i="6"/>
  <c r="C207" i="6"/>
  <c r="C208" i="6" s="1"/>
  <c r="F193" i="6"/>
  <c r="F207" i="6" s="1"/>
  <c r="F208" i="6" s="1"/>
  <c r="F37" i="7"/>
  <c r="F40" i="7"/>
  <c r="C39" i="7"/>
  <c r="F39" i="7" s="1"/>
  <c r="F41" i="7"/>
  <c r="F148" i="7"/>
  <c r="G130" i="6"/>
  <c r="O38" i="11"/>
  <c r="G77" i="6"/>
  <c r="F151" i="7"/>
  <c r="G156" i="6"/>
  <c r="F58" i="6"/>
  <c r="F42" i="7" l="1"/>
  <c r="F152" i="7"/>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<sst xmlns="http://schemas.openxmlformats.org/spreadsheetml/2006/main" count="1469" uniqueCount="1141">
  <si>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</si>
  <si>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</si>
  <si>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</si>
  <si>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</si>
  <si>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30/04/23</t>
  </si>
  <si>
    <t>Cut-off Date: 30/04/23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</si>
  <si>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</si>
  <si>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</si>
  <si>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</si>
  <si>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</si>
  <si>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</si>
  <si>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</si>
  <si>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</si>
  <si>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</si>
  <si>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</si>
  <si>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</si>
  <si>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</si>
  <si>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</si>
  <si>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</si>
  <si>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</si>
  <si>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</si>
  <si>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</si>
  <si>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</si>
  <si>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</si>
  <si>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</si>
  <si>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</si>
  <si>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</si>
  <si>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</si>
  <si>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</si>
  <si>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</si>
  <si>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</si>
  <si>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</si>
  <si>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</si>
  <si>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</si>
  <si>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30/04/23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</si>
  <si>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</si>
  <si>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</si>
  <si>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</si>
  <si>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</si>
  <si>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</si>
  <si>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</si>
  <si>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</si>
  <si>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</si>
  <si>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</si>
  <si>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</si>
  <si>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</si>
  <si>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</si>
  <si>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</si>
  <si>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</si>
  <si>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</si>
  <si>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</si>
  <si>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</si>
  <si>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</si>
  <si>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</si>
  <si>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</si>
  <si>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</si>
  <si>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</si>
  <si>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</si>
  <si>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</si>
  <si>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</si>
  <si>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</si>
  <si>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</si>
  <si>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</si>
  <si>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</si>
  <si>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</si>
  <si>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</si>
  <si>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</si>
  <si>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</si>
  <si>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</si>
  <si>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</si>
  <si>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</si>
  <si>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</si>
  <si>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</si>
  <si>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</si>
  <si>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</si>
  <si>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</si>
  <si>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</si>
  <si>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</si>
  <si>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</si>
  <si>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</si>
  <si>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</si>
  <si>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</si>
  <si>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</si>
  <si>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</si>
  <si>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</si>
  <si>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</si>
  <si>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</si>
  <si>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</si>
  <si>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</si>
  <si>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</si>
  <si>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</si>
  <si>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</si>
  <si>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</si>
  <si>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</si>
  <si>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</si>
  <si>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</si>
  <si>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</si>
  <si>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</si>
  <si>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</si>
  <si>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</si>
  <si>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</si>
  <si>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</si>
  <si>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</si>
  <si>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</si>
  <si>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</si>
  <si>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</si>
  <si>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</si>
  <si>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</si>
  <si>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</si>
  <si>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</si>
  <si>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</si>
  <si>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</si>
  <si>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</si>
  <si>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</si>
  <si>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</si>
  <si>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</si>
  <si>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</si>
  <si>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</si>
  <si>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</si>
  <si>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</si>
  <si>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</si>
  <si>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</si>
  <si>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</si>
  <si>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</si>
  <si>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</si>
  <si>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</si>
  <si>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</si>
  <si>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</si>
  <si>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</si>
  <si>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</si>
  <si>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</si>
  <si>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</si>
  <si>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</si>
  <si>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</si>
  <si>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</si>
  <si>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</si>
  <si>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</si>
  <si>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</si>
  <si>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</si>
  <si>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</si>
  <si>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</si>
  <si>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</si>
  <si>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</si>
  <si>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</si>
  <si>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</si>
  <si>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</si>
  <si>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</si>
  <si>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</si>
  <si>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</si>
  <si>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</si>
  <si>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</si>
  <si>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</si>
  <si>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</si>
  <si>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</si>
  <si>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</si>
  <si>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</si>
  <si>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</si>
  <si>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</si>
  <si>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</si>
  <si>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</si>
  <si>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</si>
  <si>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</si>
  <si>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</si>
  <si>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</si>
  <si>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</si>
  <si>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</si>
  <si>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</si>
  <si>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</si>
  <si>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</si>
  <si>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</si>
  <si>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</si>
  <si>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</si>
  <si>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</si>
  <si>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</si>
  <si>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</si>
  <si>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</si>
  <si>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</si>
  <si>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</si>
  <si>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</si>
  <si>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</si>
  <si>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</si>
  <si>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</si>
  <si>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</si>
  <si>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</si>
  <si>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</si>
  <si>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</si>
  <si>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</si>
  <si>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</si>
  <si>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</si>
  <si>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</si>
  <si>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</si>
  <si>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</si>
  <si>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</si>
  <si>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</si>
  <si>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</si>
  <si>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</si>
  <si>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</si>
  <si>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</si>
  <si>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</si>
  <si>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</si>
  <si>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</si>
  <si>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</si>
  <si>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</si>
  <si>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</si>
  <si>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</si>
  <si>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</si>
  <si>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</si>
  <si>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</si>
  <si>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</si>
  <si>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</si>
  <si>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</si>
  <si>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</si>
  <si>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</si>
  <si>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</si>
  <si>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</si>
  <si>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</si>
  <si>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</si>
  <si>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</si>
  <si>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</si>
  <si>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</si>
  <si>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</si>
  <si>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</si>
  <si>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</si>
  <si>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</si>
  <si>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</si>
  <si>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</si>
  <si>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</si>
  <si>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</si>
  <si>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</si>
  <si>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</si>
  <si>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</si>
  <si>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</si>
  <si>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</si>
  <si>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</si>
  <si>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</si>
  <si>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</si>
  <si>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</si>
  <si>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</si>
  <si>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</si>
  <si>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</si>
  <si>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</si>
  <si>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</si>
  <si>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</si>
  <si>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</si>
  <si>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</si>
  <si>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</si>
  <si>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</si>
  <si>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</si>
  <si>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</si>
  <si>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</si>
  <si>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</si>
  <si>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</si>
  <si>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</si>
  <si>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</si>
  <si>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</si>
  <si>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</si>
  <si>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</si>
  <si>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</si>
  <si>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</si>
  <si>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</si>
  <si>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</si>
  <si>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</si>
  <si>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</si>
  <si>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</si>
  <si>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</si>
  <si>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</si>
  <si>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</si>
  <si>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</si>
  <si>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</si>
  <si>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</si>
  <si>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</si>
  <si>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</si>
  <si>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</si>
  <si>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</si>
  <si>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</si>
  <si>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</si>
  <si>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</si>
  <si>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</si>
  <si>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</si>
  <si>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</si>
  <si>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</si>
  <si>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</si>
  <si>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</si>
  <si>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</si>
  <si>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</si>
  <si>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</si>
  <si>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</si>
  <si>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</si>
  <si>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</si>
  <si>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</si>
  <si>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</si>
  <si>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</si>
  <si>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</si>
  <si>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</si>
  <si>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</si>
  <si>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</si>
  <si>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</si>
  <si>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</si>
  <si>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</si>
  <si>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</si>
  <si>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</si>
  <si>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</si>
  <si>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</si>
  <si>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</si>
  <si>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</si>
  <si>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</si>
  <si>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</si>
  <si>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</si>
  <si>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</si>
  <si>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</si>
  <si>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</si>
  <si>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</si>
  <si>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</si>
  <si>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</si>
  <si>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</si>
  <si>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</si>
  <si>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</si>
  <si>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</si>
  <si>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</si>
  <si>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</si>
  <si>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</si>
  <si>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</si>
  <si>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</si>
  <si>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</si>
  <si>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</si>
  <si>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</si>
  <si>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</si>
  <si>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</si>
  <si>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</si>
  <si>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</si>
  <si>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</si>
  <si>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</si>
  <si>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</si>
  <si>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</si>
  <si>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</si>
  <si>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</si>
  <si>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</si>
  <si>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</si>
  <si>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</si>
  <si>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</si>
  <si>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</si>
  <si>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</si>
  <si>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</si>
  <si>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</si>
  <si>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</si>
  <si>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</si>
  <si>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</si>
  <si>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</si>
  <si>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</si>
  <si>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</si>
  <si>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</si>
  <si>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</si>
  <si>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</si>
  <si>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</si>
  <si>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</si>
  <si>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</si>
  <si>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</si>
  <si>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</si>
  <si>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</si>
  <si>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</si>
  <si>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</si>
  <si>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</si>
  <si>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</si>
  <si>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</si>
  <si>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</si>
  <si>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</si>
  <si>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</si>
  <si>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</si>
  <si>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</si>
  <si>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</si>
  <si>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</si>
  <si>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</si>
  <si>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</si>
  <si>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</si>
  <si>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</si>
  <si>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</si>
  <si>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</si>
  <si>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</si>
  <si>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</si>
  <si>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</si>
  <si>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</si>
  <si>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</si>
  <si>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</si>
  <si>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</si>
  <si>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</si>
  <si>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</si>
  <si>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</si>
  <si>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</si>
  <si>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</si>
  <si>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</si>
  <si>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</si>
  <si>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</si>
  <si>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</si>
  <si>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</si>
  <si>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</si>
  <si>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</si>
  <si>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</si>
  <si>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</si>
  <si>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</si>
  <si>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</si>
  <si>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</si>
  <si>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</si>
  <si>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</si>
  <si>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</si>
  <si>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</si>
  <si>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</si>
  <si>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</si>
  <si>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</si>
  <si>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</si>
  <si>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</si>
  <si>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</si>
  <si>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</si>
  <si>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</si>
  <si>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</si>
  <si>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</si>
  <si>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</si>
  <si>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</si>
  <si>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</si>
  <si>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</si>
  <si>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</si>
  <si>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</si>
  <si>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</si>
  <si>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</si>
  <si>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</si>
  <si>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</si>
  <si>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</si>
  <si>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</si>
  <si>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</si>
  <si>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</si>
  <si>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</si>
  <si>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</si>
  <si>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</si>
  <si>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</si>
  <si>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</si>
  <si>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</si>
  <si>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</si>
  <si>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</si>
  <si>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</si>
  <si>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</si>
  <si>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</si>
  <si>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</si>
  <si>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</si>
  <si>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</si>
  <si>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</si>
  <si>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</si>
  <si>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</si>
  <si>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</si>
  <si>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</si>
  <si>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</si>
  <si>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</si>
  <si>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</si>
  <si>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</si>
  <si>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</si>
  <si>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</si>
  <si>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</si>
  <si>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</si>
  <si>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</si>
  <si>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</si>
  <si>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</si>
  <si>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</si>
  <si>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</si>
  <si>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</si>
  <si>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</si>
  <si>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</si>
  <si>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</si>
  <si>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</si>
  <si>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</si>
  <si>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</si>
  <si>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</si>
  <si>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</si>
  <si>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</si>
  <si>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</si>
  <si>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</si>
  <si>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</si>
  <si>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</si>
  <si>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</si>
  <si>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</si>
  <si>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</si>
  <si>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</si>
  <si>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</si>
  <si>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</si>
  <si>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</si>
  <si>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</si>
  <si>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</si>
  <si>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</si>
  <si>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</si>
  <si>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</si>
  <si>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</si>
  <si>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</si>
  <si>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</si>
  <si>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</si>
  <si>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</si>
  <si>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</si>
  <si>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</si>
  <si>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</si>
  <si>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</si>
  <si>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</si>
  <si>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</si>
  <si>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</si>
  <si>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</si>
  <si>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</si>
  <si>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</si>
  <si>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</si>
  <si>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</si>
  <si>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</si>
  <si>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</si>
  <si>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</si>
  <si>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</si>
  <si>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</si>
  <si>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</si>
  <si>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</si>
  <si>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</si>
  <si>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</si>
  <si>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</si>
  <si>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</si>
  <si>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</si>
  <si>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</si>
  <si>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</si>
  <si>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</si>
  <si>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</si>
  <si>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</si>
  <si>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</si>
  <si>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</si>
  <si>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</si>
  <si>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</si>
  <si>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</si>
  <si>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</si>
  <si>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</si>
  <si>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</si>
  <si>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</si>
  <si>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</si>
  <si>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</si>
  <si>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</si>
  <si>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</si>
  <si>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</si>
  <si>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</si>
  <si>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</si>
  <si>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</si>
  <si>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</si>
  <si>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</si>
  <si>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</si>
  <si>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</si>
  <si>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</si>
  <si>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</si>
  <si>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</si>
  <si>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</si>
  <si>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</si>
  <si>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</si>
  <si>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</si>
  <si>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</si>
  <si>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</si>
  <si>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</si>
  <si>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</si>
  <si>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</si>
  <si>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</si>
  <si>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</si>
  <si>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</si>
  <si>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</si>
  <si>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</si>
  <si>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</si>
  <si>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</si>
  <si>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</si>
  <si>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</si>
  <si>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</si>
  <si>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</si>
  <si>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</si>
  <si>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</si>
  <si>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</si>
  <si>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</si>
  <si>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</si>
  <si>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</si>
  <si>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</si>
  <si>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</si>
  <si>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</si>
  <si>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</si>
  <si>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</si>
  <si>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</si>
  <si>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</si>
  <si>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</si>
  <si>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</si>
  <si>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</si>
  <si>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</si>
  <si>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</si>
  <si>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</si>
  <si>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</si>
  <si>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</si>
  <si>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</si>
  <si>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</si>
  <si>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</si>
  <si>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</si>
  <si>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</si>
  <si>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</si>
  <si>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</si>
  <si>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</si>
  <si>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</si>
  <si>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</si>
  <si>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</si>
  <si>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</si>
  <si>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</si>
  <si>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</si>
  <si>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</si>
  <si>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</si>
  <si>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</si>
  <si>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</si>
  <si>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</si>
  <si>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</si>
  <si>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</si>
  <si>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</si>
  <si>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</si>
  <si>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</si>
  <si>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</si>
  <si>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</si>
  <si>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</si>
  <si>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</si>
  <si>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</si>
  <si>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</si>
  <si>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</si>
  <si>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</si>
  <si>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</si>
  <si>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</si>
  <si>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</si>
  <si>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</si>
  <si>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</si>
  <si>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</si>
  <si>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</si>
  <si>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</si>
  <si>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</si>
  <si>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</si>
  <si>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</si>
  <si>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</si>
  <si>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</si>
  <si>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</si>
  <si>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</si>
  <si>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</si>
  <si>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</si>
  <si>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</si>
  <si>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</si>
  <si>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</si>
  <si>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</si>
  <si>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</si>
  <si>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</si>
  <si>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</si>
  <si>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</si>
  <si>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</si>
  <si>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</si>
  <si>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</si>
  <si>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</si>
  <si>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</si>
  <si>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</si>
  <si>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</si>
  <si>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</si>
  <si>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</si>
  <si>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</si>
  <si>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</si>
  <si>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</si>
  <si>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</si>
  <si>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</si>
  <si>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</si>
  <si>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</si>
  <si>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</si>
  <si>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</si>
  <si>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</si>
  <si>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</si>
  <si>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</si>
  <si>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</si>
  <si>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</si>
  <si>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</si>
  <si>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</si>
  <si>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</si>
  <si>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</si>
  <si>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</si>
  <si>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</si>
  <si>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</si>
  <si>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</si>
  <si>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</si>
  <si>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</si>
  <si>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</si>
  <si>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</si>
  <si>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</si>
  <si>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</si>
  <si>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</si>
  <si>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</si>
  <si>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</si>
  <si>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</si>
  <si>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</si>
  <si>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</si>
  <si>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</si>
  <si>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</si>
  <si>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</si>
  <si>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</si>
  <si>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</si>
  <si>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</si>
  <si>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</si>
  <si>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</si>
  <si>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</si>
  <si>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</si>
  <si>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</si>
  <si>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</si>
  <si>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</si>
  <si>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</si>
  <si>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</si>
  <si>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</si>
  <si>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</si>
  <si>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</si>
  <si>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</si>
  <si>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</si>
  <si>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</si>
  <si>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</si>
  <si>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</si>
  <si>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</si>
  <si>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</si>
  <si>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</si>
  <si>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</si>
  <si>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</si>
  <si>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</si>
  <si>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</si>
  <si>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</si>
  <si>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</si>
  <si>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</si>
  <si>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</si>
  <si>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</si>
  <si>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</si>
  <si>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</si>
  <si>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</si>
  <si>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</si>
  <si>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</si>
  <si>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</si>
  <si>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</si>
  <si>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</si>
  <si>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</si>
  <si>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</si>
  <si>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</si>
  <si>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</si>
  <si>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</si>
  <si>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</si>
  <si>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</si>
  <si>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</si>
  <si>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</si>
  <si>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</si>
  <si>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</si>
  <si>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</si>
  <si>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</si>
  <si>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</si>
  <si>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</si>
  <si>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</si>
  <si>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</si>
  <si>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</si>
  <si>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</si>
  <si>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</si>
  <si>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</si>
  <si>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</si>
  <si>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</si>
  <si>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</si>
  <si>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</si>
  <si>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</si>
  <si>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</si>
  <si>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</si>
  <si>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</si>
  <si>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</si>
  <si>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</si>
  <si>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</si>
  <si>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</si>
  <si>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</si>
  <si>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</si>
  <si>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</si>
  <si>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</si>
  <si>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</si>
  <si>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</si>
  <si>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</si>
  <si>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</si>
  <si>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</si>
  <si>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</si>
  <si>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</si>
  <si>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</si>
  <si>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</si>
  <si>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</si>
  <si>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</si>
  <si>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</si>
  <si>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</si>
  <si>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</si>
  <si>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</si>
  <si>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</si>
  <si>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</si>
  <si>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</si>
  <si>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</si>
  <si>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</si>
  <si>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</si>
  <si>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</si>
  <si>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</si>
  <si>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</si>
  <si>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</si>
  <si>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</si>
  <si>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</si>
  <si>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</si>
  <si>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</si>
  <si>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</si>
  <si>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</si>
  <si>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</si>
  <si>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</si>
  <si>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</si>
  <si>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</si>
  <si>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</si>
  <si>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</si>
  <si>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</si>
  <si>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</si>
  <si>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</si>
  <si>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</si>
  <si>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</si>
  <si>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</si>
  <si>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</si>
  <si>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</si>
  <si>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</si>
  <si>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</si>
  <si>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</si>
  <si>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</si>
  <si>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</si>
  <si>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</si>
  <si>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</si>
  <si>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</si>
  <si>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</si>
  <si>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</si>
  <si>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</si>
  <si>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</si>
  <si>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</si>
  <si>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</si>
  <si>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</si>
  <si>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</si>
  <si>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</si>
  <si>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</si>
  <si>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</si>
  <si>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</si>
  <si>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</si>
  <si>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</si>
  <si>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</si>
  <si>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</si>
  <si>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</si>
  <si>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</si>
  <si>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</si>
  <si>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</si>
  <si>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</si>
  <si>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</si>
  <si>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</si>
  <si>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</si>
  <si>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</si>
  <si>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</si>
  <si>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</si>
  <si>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</si>
  <si>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</si>
  <si>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</si>
  <si>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</si>
  <si>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</si>
  <si>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</si>
  <si>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</si>
  <si>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</si>
  <si>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</si>
  <si>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</si>
  <si>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</si>
  <si>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</si>
  <si>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</si>
  <si>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</si>
  <si>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</si>
  <si>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</si>
  <si>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</si>
  <si>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</si>
  <si>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</si>
  <si>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</si>
  <si>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</si>
  <si>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</si>
  <si>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</si>
  <si>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</si>
  <si>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</si>
  <si>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</si>
  <si>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</si>
  <si>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</si>
  <si>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</si>
  <si>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</si>
  <si>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</si>
  <si>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</si>
  <si>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</si>
  <si>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</si>
  <si>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</si>
  <si>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</si>
  <si>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</si>
  <si>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</si>
  <si>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</si>
  <si>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</si>
  <si>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</si>
  <si>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</si>
  <si>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</si>
  <si>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</si>
  <si>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</si>
  <si>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</si>
  <si>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</si>
  <si>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</si>
  <si>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</si>
  <si>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</si>
  <si>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</si>
  <si>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</si>
  <si>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</si>
  <si>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</si>
  <si>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</si>
  <si>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</si>
  <si>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</si>
  <si>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</si>
  <si>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</si>
  <si>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</si>
  <si>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</si>
  <si>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</si>
  <si>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</si>
  <si>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</si>
  <si>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</si>
  <si>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</si>
  <si>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</si>
  <si>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</si>
  <si>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</si>
  <si>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</si>
  <si>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</si>
  <si>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</si>
  <si>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</si>
  <si>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</si>
  <si>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</si>
  <si>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</si>
  <si>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</si>
  <si>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</si>
  <si>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</si>
  <si>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</si>
  <si>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</si>
  <si>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</si>
  <si>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</si>
  <si>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</si>
  <si>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</si>
  <si>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</si>
  <si>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</si>
  <si>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</si>
  <si>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</si>
  <si>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</si>
  <si>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</si>
  <si>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</si>
  <si>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</si>
  <si>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</si>
  <si>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</si>
  <si>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</si>
  <si>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</si>
  <si>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</si>
  <si>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</si>
  <si>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</si>
  <si>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</si>
  <si>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</si>
  <si>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</si>
  <si>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</si>
  <si>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</si>
  <si>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</si>
  <si>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</si>
  <si>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</si>
  <si>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</si>
  <si>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</si>
  <si>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</si>
  <si>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</si>
  <si>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</si>
  <si>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</si>
  <si>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</si>
  <si>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</si>
  <si>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</si>
  <si>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</si>
  <si>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</si>
  <si>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</si>
  <si>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</si>
  <si>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</si>
  <si>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</si>
  <si>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</si>
  <si>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</si>
  <si>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</si>
  <si>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</si>
  <si>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</si>
  <si>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</si>
  <si>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</si>
  <si>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</si>
  <si>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</si>
  <si>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</si>
  <si>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</si>
  <si>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</si>
  <si>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</si>
  <si>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</si>
  <si>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</si>
  <si>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</si>
  <si>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</si>
  <si>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</si>
  <si>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</si>
  <si>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</si>
  <si>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</si>
  <si>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</si>
  <si>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</si>
  <si>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</si>
  <si>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</si>
  <si>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</si>
  <si>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</si>
  <si>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</si>
  <si>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</si>
  <si>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</si>
  <si>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</si>
  <si>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</si>
  <si>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</si>
  <si>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</si>
  <si>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</si>
  <si>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</si>
  <si>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</si>
  <si>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</si>
  <si>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</si>
  <si>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</si>
  <si>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</si>
  <si>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</si>
  <si>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</si>
  <si>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</si>
  <si>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</si>
  <si>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</si>
  <si>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</si>
  <si>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</si>
  <si>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</si>
  <si>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</si>
  <si>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</si>
  <si>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</si>
  <si>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</si>
  <si>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</si>
  <si>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</si>
  <si>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</si>
  <si>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</si>
  <si>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</si>
  <si>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</si>
  <si>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</si>
  <si>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</si>
  <si>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</si>
  <si>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</si>
  <si>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</si>
  <si>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</si>
  <si>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</si>
  <si>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</si>
  <si>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</si>
  <si>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</si>
  <si>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</si>
  <si>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</si>
  <si>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</si>
  <si>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</si>
  <si>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</si>
  <si>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</si>
  <si>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</si>
  <si>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</si>
  <si>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</si>
  <si>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</si>
  <si>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</si>
  <si>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</si>
  <si>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</si>
  <si>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</si>
  <si>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</si>
  <si>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</si>
  <si>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</si>
  <si>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</si>
  <si>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</si>
  <si>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</si>
  <si>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</si>
  <si>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</si>
  <si>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</si>
  <si>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</si>
  <si>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</si>
  <si>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</si>
  <si>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</si>
  <si>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</si>
  <si>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</si>
  <si>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</si>
  <si>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</si>
  <si>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CPR=1.05%;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</si>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</sst>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1">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75" xfId="6" applyFont="1" applyFill="1" applyBorder="1" applyProtection="1"/>
    <xf numFmtId="0" fontId="0" fillId="0" borderId="24" xfId="0" applyBorder="1" applyProtection="1"/>
    <xf numFmtId="0" fontId="34" fillId="7" borderId="25" xfId="6" applyFont="1" applyFill="1" applyBorder="1" applyProtection="1"/>
    <xf numFmtId="0" fontId="0" fillId="0" borderId="28" xfId="0" applyBorder="1" applyProtection="1"/>
    <xf numFmtId="0" fontId="34" fillId="7" borderId="60" xfId="6" applyFont="1" applyFill="1" applyBorder="1" applyProtection="1"/>
    <xf numFmtId="0" fontId="0" fillId="0" borderId="51"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I41" sqref="I41"/>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D26:H26" location="'B2. HTT Public Sector Assets'!A1" display="Worksheet C: HTT Public Sector Assets" xr:uid="{00000000-0004-0000-0100-000019000000}"/>
    <hyperlink ref="E26:I26" location="'B2. HTT Public Sector Assets'!A1" display="Worksheet C: HTT Public Sector Assets" xr:uid="{00000000-0004-0000-0100-00001A000000}"/>
    <hyperlink ref="F26:J26" location="'B2. HTT Public Sector Assets'!A1" display="Worksheet C: HTT Public Sector Assets" xr:uid="{00000000-0004-0000-0100-00001B000000}"/>
    <hyperlink ref="G26:K26" location="'B2. HTT Public Sector Assets'!A1" display="Worksheet C: HTT Public Sector Assets" xr:uid="{00000000-0004-0000-0100-00001C000000}"/>
    <hyperlink ref="H26:L26" location="'B2. HTT Public Sector Assets'!A1" display="Worksheet C: HTT Public Sector Assets" xr:uid="{00000000-0004-0000-0100-00001D000000}"/>
    <hyperlink ref="I26:M26" location="'B2. HTT Public Sector Assets'!A1" display="Worksheet C: HTT Public Sector Assets" xr:uid="{00000000-0004-0000-0100-00001E000000}"/>
    <hyperlink ref="J26:N26" location="'B2. HTT Public Sector Assets'!A1" display="Worksheet C: HTT Public Sector Assets" xr:uid="{00000000-0004-0000-0100-00001F000000}"/>
    <hyperlink ref="K26:O26" location="'B2. HTT Public Sector Assets'!A1" display="Worksheet C: HTT Public Sector Assets" xr:uid="{00000000-0004-0000-0100-000020000000}"/>
    <hyperlink ref="L26:P26" location="'B2. HTT Public Sector Assets'!A1" display="Worksheet C: HTT Public Sector Assets" xr:uid="{00000000-0004-0000-0100-000021000000}"/>
    <hyperlink ref="M26:Q26" location="'B2. HTT Public Sector Assets'!A1" display="Worksheet C: HTT Public Sector Assets" xr:uid="{00000000-0004-0000-0100-000022000000}"/>
    <hyperlink ref="N26:R26" location="'B2. HTT Public Sector Assets'!A1" display="Worksheet C: HTT Public Sector Assets" xr:uid="{00000000-0004-0000-0100-000023000000}"/>
    <hyperlink ref="O26:S26" location="'B2. HTT Public Sector Assets'!A1" display="Worksheet C: HTT Public Sector Assets" xr:uid="{00000000-0004-0000-0100-000024000000}"/>
    <hyperlink ref="P26:T26" location="'B2. HTT Public Sector Assets'!A1" display="Worksheet C: HTT Public Sector Assets" xr:uid="{00000000-0004-0000-0100-000025000000}"/>
    <hyperlink ref="Q26:U26" location="'B2. HTT Public Sector Assets'!A1" display="Worksheet C: HTT Public Sector Assets" xr:uid="{00000000-0004-0000-0100-000026000000}"/>
    <hyperlink ref="R26:V26" location="'B2. HTT Public Sector Assets'!A1" display="Worksheet C: HTT Public Sector Assets" xr:uid="{00000000-0004-0000-0100-000027000000}"/>
    <hyperlink ref="S26:W26" location="'B2. HTT Public Sector Assets'!A1" display="Worksheet C: HTT Public Sector Assets" xr:uid="{00000000-0004-0000-0100-000028000000}"/>
    <hyperlink ref="T26:X26" location="'B2. HTT Public Sector Assets'!A1" display="Worksheet C: HTT Public Sector Assets" xr:uid="{00000000-0004-0000-0100-000029000000}"/>
    <hyperlink ref="U26:Y26" location="'B2. HTT Public Sector Assets'!A1" display="Worksheet C: HTT Public Sector Assets" xr:uid="{00000000-0004-0000-0100-00002A000000}"/>
    <hyperlink ref="V26:Z26" location="'B2. HTT Public Sector Assets'!A1" display="Worksheet C: HTT Public Sector Assets" xr:uid="{00000000-0004-0000-0100-00002B000000}"/>
    <hyperlink ref="W26:AA26" location="'B2. HTT Public Sector Assets'!A1" display="Worksheet C: HTT Public Sector Assets" xr:uid="{00000000-0004-0000-0100-00002C000000}"/>
    <hyperlink ref="X26:AB26" location="'B2. HTT Public Sector Assets'!A1" display="Worksheet C: HTT Public Sector Assets" xr:uid="{00000000-0004-0000-0100-00002D000000}"/>
    <hyperlink ref="Y26:AC26" location="'B2. HTT Public Sector Assets'!A1" display="Worksheet C: HTT Public Sector Assets" xr:uid="{00000000-0004-0000-0100-00002E000000}"/>
    <hyperlink ref="Z26:AD26" location="'B2. HTT Public Sector Assets'!A1" display="Worksheet C: HTT Public Sector Assets" xr:uid="{00000000-0004-0000-0100-00002F000000}"/>
    <hyperlink ref="AA26:AE26" location="'B2. HTT Public Sector Assets'!A1" display="Worksheet C: HTT Public Sector Assets" xr:uid="{00000000-0004-0000-0100-000030000000}"/>
    <hyperlink ref="AB26:AF26" location="'B2. HTT Public Sector Assets'!A1" display="Worksheet C: HTT Public Sector Assets" xr:uid="{00000000-0004-0000-0100-000031000000}"/>
    <hyperlink ref="D28:H28" location="'C. HTT Harmonised Glossary'!A1" display="Worksheet C: HTT Harmonised Glossary" xr:uid="{00000000-0004-0000-0100-000032000000}"/>
    <hyperlink ref="E28:I28" location="'C. HTT Harmonised Glossary'!A1" display="Worksheet C: HTT Harmonised Glossary" xr:uid="{00000000-0004-0000-0100-000033000000}"/>
    <hyperlink ref="F28:J28" location="'C. HTT Harmonised Glossary'!A1" display="Worksheet C: HTT Harmonised Glossary" xr:uid="{00000000-0004-0000-0100-000034000000}"/>
    <hyperlink ref="G28:K28" location="'C. HTT Harmonised Glossary'!A1" display="Worksheet C: HTT Harmonised Glossary" xr:uid="{00000000-0004-0000-0100-000035000000}"/>
    <hyperlink ref="H28:L28" location="'C. HTT Harmonised Glossary'!A1" display="Worksheet C: HTT Harmonised Glossary" xr:uid="{00000000-0004-0000-0100-000036000000}"/>
    <hyperlink ref="I28:M28" location="'C. HTT Harmonised Glossary'!A1" display="Worksheet C: HTT Harmonised Glossary" xr:uid="{00000000-0004-0000-0100-000037000000}"/>
    <hyperlink ref="J28:N28" location="'C. HTT Harmonised Glossary'!A1" display="Worksheet C: HTT Harmonised Glossary" xr:uid="{00000000-0004-0000-0100-000038000000}"/>
    <hyperlink ref="K28:O28" location="'C. HTT Harmonised Glossary'!A1" display="Worksheet C: HTT Harmonised Glossary" xr:uid="{00000000-0004-0000-0100-000039000000}"/>
    <hyperlink ref="L28:P28" location="'C. HTT Harmonised Glossary'!A1" display="Worksheet C: HTT Harmonised Glossary" xr:uid="{00000000-0004-0000-0100-00003A000000}"/>
    <hyperlink ref="M28:Q28" location="'C. HTT Harmonised Glossary'!A1" display="Worksheet C: HTT Harmonised Glossary" xr:uid="{00000000-0004-0000-0100-00003B000000}"/>
    <hyperlink ref="N28:R28" location="'C. HTT Harmonised Glossary'!A1" display="Worksheet C: HTT Harmonised Glossary" xr:uid="{00000000-0004-0000-0100-00003C000000}"/>
    <hyperlink ref="O28:S28" location="'C. HTT Harmonised Glossary'!A1" display="Worksheet C: HTT Harmonised Glossary" xr:uid="{00000000-0004-0000-0100-00003D000000}"/>
    <hyperlink ref="P28:T28" location="'C. HTT Harmonised Glossary'!A1" display="Worksheet C: HTT Harmonised Glossary" xr:uid="{00000000-0004-0000-0100-00003E000000}"/>
    <hyperlink ref="Q28:U28" location="'C. HTT Harmonised Glossary'!A1" display="Worksheet C: HTT Harmonised Glossary" xr:uid="{00000000-0004-0000-0100-00003F000000}"/>
    <hyperlink ref="R28:V28" location="'C. HTT Harmonised Glossary'!A1" display="Worksheet C: HTT Harmonised Glossary" xr:uid="{00000000-0004-0000-0100-000040000000}"/>
    <hyperlink ref="S28:W28" location="'C. HTT Harmonised Glossary'!A1" display="Worksheet C: HTT Harmonised Glossary" xr:uid="{00000000-0004-0000-0100-000041000000}"/>
    <hyperlink ref="T28:X28" location="'C. HTT Harmonised Glossary'!A1" display="Worksheet C: HTT Harmonised Glossary" xr:uid="{00000000-0004-0000-0100-000042000000}"/>
    <hyperlink ref="U28:Y28" location="'C. HTT Harmonised Glossary'!A1" display="Worksheet C: HTT Harmonised Glossary" xr:uid="{00000000-0004-0000-0100-000043000000}"/>
    <hyperlink ref="V28:Z28" location="'C. HTT Harmonised Glossary'!A1" display="Worksheet C: HTT Harmonised Glossary" xr:uid="{00000000-0004-0000-0100-000044000000}"/>
    <hyperlink ref="W28:AA28" location="'C. HTT Harmonised Glossary'!A1" display="Worksheet C: HTT Harmonised Glossary" xr:uid="{00000000-0004-0000-0100-000045000000}"/>
    <hyperlink ref="X28:AB28" location="'C. HTT Harmonised Glossary'!A1" display="Worksheet C: HTT Harmonised Glossary" xr:uid="{00000000-0004-0000-0100-000046000000}"/>
    <hyperlink ref="Y28:AC28" location="'C. HTT Harmonised Glossary'!A1" display="Worksheet C: HTT Harmonised Glossary" xr:uid="{00000000-0004-0000-0100-000047000000}"/>
    <hyperlink ref="Z28:AD28" location="'C. HTT Harmonised Glossary'!A1" display="Worksheet C: HTT Harmonised Glossary" xr:uid="{00000000-0004-0000-0100-000048000000}"/>
    <hyperlink ref="AA28:AE28" location="'C. HTT Harmonised Glossary'!A1" display="Worksheet C: HTT Harmonised Glossary" xr:uid="{00000000-0004-0000-0100-000049000000}"/>
    <hyperlink ref="AB28:AF28" location="'C. HTT Harmonised Glossary'!A1" display="Worksheet C: HTT Harmonised Glossary" xr:uid="{00000000-0004-0000-0100-00004A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231" zoomScaleNormal="100" workbookViewId="0">
      <selection activeCell="C195" sqref="C195"/>
    </sheetView>
  </sheetViews>
  <sheetFormatPr defaultColWidth="9.140625" defaultRowHeight="15" outlineLevelRow="1" x14ac:dyDescent="0.25"/>
  <cols>
    <col min="1" max="1" width="13.28515625" customWidth="1"/>
    <col min="2" max="2" width="59.5703125" bestFit="1" customWidth="1"/>
    <col min="3" max="3" width="44.140625" bestFit="1" customWidth="1"/>
    <col min="4" max="4" width="27.5703125" bestFit="1" customWidth="1"/>
    <col min="5" max="5" width="6.7109375" customWidth="1"/>
    <col min="6" max="6" width="24.4257812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17022.929910359831</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0.31803845420293214</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16721.122724978501</v>
      </c>
      <c r="D54" s="26"/>
      <c r="E54" s="52"/>
      <c r="F54" s="53">
        <f>C54/C$58</f>
        <v>0.98227054995993046</v>
      </c>
      <c r="G54" s="54"/>
    </row>
    <row r="55" spans="1:7" x14ac:dyDescent="0.25">
      <c r="A55" s="26" t="s">
        <v>95</v>
      </c>
      <c r="B55" s="40" t="s">
        <v>96</v>
      </c>
      <c r="C55" s="47"/>
      <c r="D55" s="26"/>
      <c r="E55" s="52"/>
      <c r="F55" s="53"/>
      <c r="G55" s="54"/>
    </row>
    <row r="56" spans="1:7" x14ac:dyDescent="0.25">
      <c r="A56" s="26" t="s">
        <v>97</v>
      </c>
      <c r="B56" s="40" t="s">
        <v>98</v>
      </c>
      <c r="C56" s="47">
        <f>C179</f>
        <v>301.80718538133232</v>
      </c>
      <c r="D56" s="26"/>
      <c r="E56" s="52"/>
      <c r="F56" s="53">
        <f>C56/C$58</f>
        <v>1.7729450040069671E-2</v>
      </c>
      <c r="G56" s="54"/>
    </row>
    <row r="57" spans="1:7" x14ac:dyDescent="0.25">
      <c r="A57" s="26" t="s">
        <v>99</v>
      </c>
      <c r="B57" s="26" t="s">
        <v>100</v>
      </c>
      <c r="C57" s="47"/>
      <c r="D57" s="26"/>
      <c r="E57" s="52"/>
      <c r="F57" s="53"/>
      <c r="G57" s="54"/>
    </row>
    <row r="58" spans="1:7" x14ac:dyDescent="0.25">
      <c r="A58" s="26" t="s">
        <v>101</v>
      </c>
      <c r="B58" s="55" t="s">
        <v>102</v>
      </c>
      <c r="C58" s="56">
        <f>C54+C56</f>
        <v>17022.929910359831</v>
      </c>
      <c r="D58" s="52"/>
      <c r="E58" s="52"/>
      <c r="F58" s="57">
        <f>F54+F56</f>
        <v>1.0000000000000002</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6.1303185182840325</v>
      </c>
      <c r="D66" s="62">
        <v>5.8268597248411984</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1846.7048555803117</v>
      </c>
      <c r="D70" s="47">
        <v>2002.8859855981075</v>
      </c>
      <c r="E70" s="65"/>
      <c r="F70" s="53">
        <f>C70/C$77</f>
        <v>0.11044160105569648</v>
      </c>
      <c r="G70" s="53">
        <f>D70/D$77</f>
        <v>0.11978196424461166</v>
      </c>
    </row>
    <row r="71" spans="1:7" x14ac:dyDescent="0.25">
      <c r="A71" s="26" t="s">
        <v>121</v>
      </c>
      <c r="B71" s="65" t="s">
        <v>122</v>
      </c>
      <c r="C71" s="47">
        <v>1767.0970843590085</v>
      </c>
      <c r="D71" s="47">
        <v>1884.7240961936291</v>
      </c>
      <c r="E71" s="65"/>
      <c r="F71" s="53">
        <f t="shared" ref="F71:F76" si="0">C71/C$77</f>
        <v>0.10568068342254631</v>
      </c>
      <c r="G71" s="53">
        <f t="shared" ref="G71:G76" si="1">D71/D$77</f>
        <v>0.11271532974145176</v>
      </c>
    </row>
    <row r="72" spans="1:7" x14ac:dyDescent="0.25">
      <c r="A72" s="26" t="s">
        <v>123</v>
      </c>
      <c r="B72" s="65" t="s">
        <v>124</v>
      </c>
      <c r="C72" s="47">
        <v>1692.7958747733956</v>
      </c>
      <c r="D72" s="47">
        <v>1774.7823624733664</v>
      </c>
      <c r="E72" s="65"/>
      <c r="F72" s="53">
        <f t="shared" si="0"/>
        <v>0.10123712303323261</v>
      </c>
      <c r="G72" s="53">
        <f t="shared" si="1"/>
        <v>0.10614029905465082</v>
      </c>
    </row>
    <row r="73" spans="1:7" x14ac:dyDescent="0.25">
      <c r="A73" s="26" t="s">
        <v>125</v>
      </c>
      <c r="B73" s="65" t="s">
        <v>126</v>
      </c>
      <c r="C73" s="47">
        <v>1585.8507484526162</v>
      </c>
      <c r="D73" s="47">
        <v>1636.403143618533</v>
      </c>
      <c r="E73" s="65"/>
      <c r="F73" s="53">
        <f t="shared" si="0"/>
        <v>9.4841303506208618E-2</v>
      </c>
      <c r="G73" s="53">
        <f t="shared" si="1"/>
        <v>9.7864573544435535E-2</v>
      </c>
    </row>
    <row r="74" spans="1:7" x14ac:dyDescent="0.25">
      <c r="A74" s="26" t="s">
        <v>127</v>
      </c>
      <c r="B74" s="65" t="s">
        <v>128</v>
      </c>
      <c r="C74" s="47">
        <v>1408.4102677719111</v>
      </c>
      <c r="D74" s="47">
        <v>1434.939459670182</v>
      </c>
      <c r="E74" s="65"/>
      <c r="F74" s="53">
        <f t="shared" si="0"/>
        <v>8.4229531560490026E-2</v>
      </c>
      <c r="G74" s="53">
        <f t="shared" si="1"/>
        <v>8.5816101509177442E-2</v>
      </c>
    </row>
    <row r="75" spans="1:7" x14ac:dyDescent="0.25">
      <c r="A75" s="26" t="s">
        <v>129</v>
      </c>
      <c r="B75" s="65" t="s">
        <v>130</v>
      </c>
      <c r="C75" s="47">
        <v>5155.3685462126068</v>
      </c>
      <c r="D75" s="47">
        <v>5049.5512345185534</v>
      </c>
      <c r="E75" s="65"/>
      <c r="F75" s="53">
        <f t="shared" si="0"/>
        <v>0.30831518883778519</v>
      </c>
      <c r="G75" s="53">
        <f t="shared" si="1"/>
        <v>0.3019868179085668</v>
      </c>
    </row>
    <row r="76" spans="1:7" x14ac:dyDescent="0.25">
      <c r="A76" s="26" t="s">
        <v>131</v>
      </c>
      <c r="B76" s="65" t="s">
        <v>132</v>
      </c>
      <c r="C76" s="47">
        <v>3264.8708134586473</v>
      </c>
      <c r="D76" s="47">
        <v>2937.8119085361259</v>
      </c>
      <c r="E76" s="65"/>
      <c r="F76" s="53">
        <f t="shared" si="0"/>
        <v>0.19525456858404081</v>
      </c>
      <c r="G76" s="53">
        <f t="shared" si="1"/>
        <v>0.17569491399710607</v>
      </c>
    </row>
    <row r="77" spans="1:7" x14ac:dyDescent="0.25">
      <c r="A77" s="26" t="s">
        <v>133</v>
      </c>
      <c r="B77" s="66" t="s">
        <v>102</v>
      </c>
      <c r="C77" s="56">
        <f>SUM(C70:C76)</f>
        <v>16721.098190608496</v>
      </c>
      <c r="D77" s="56">
        <f>SUM(D70:D76)</f>
        <v>16721.098190608496</v>
      </c>
      <c r="E77" s="40"/>
      <c r="F77" s="57">
        <f>SUM(F70:F76)</f>
        <v>1</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5.2734883615202772</v>
      </c>
      <c r="D89" s="62">
        <v>6.2186602109474451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570</v>
      </c>
      <c r="D93" s="47">
        <v>70</v>
      </c>
      <c r="E93" s="65"/>
      <c r="F93" s="53">
        <f>C93/C$100</f>
        <v>4.6644844517184945E-2</v>
      </c>
      <c r="G93" s="53">
        <f>D93/D$100</f>
        <v>5.7283142389525366E-3</v>
      </c>
    </row>
    <row r="94" spans="1:7" x14ac:dyDescent="0.25">
      <c r="A94" s="26" t="s">
        <v>159</v>
      </c>
      <c r="B94" s="65" t="s">
        <v>122</v>
      </c>
      <c r="C94" s="47">
        <v>2500</v>
      </c>
      <c r="D94" s="47">
        <v>500</v>
      </c>
      <c r="E94" s="65"/>
      <c r="F94" s="53">
        <f t="shared" ref="F94:F99" si="2">C94/C$100</f>
        <v>0.20458265139116202</v>
      </c>
      <c r="G94" s="53">
        <f t="shared" ref="G94:G99" si="3">D94/D$100</f>
        <v>4.0916530278232409E-2</v>
      </c>
    </row>
    <row r="95" spans="1:7" x14ac:dyDescent="0.25">
      <c r="A95" s="26" t="s">
        <v>160</v>
      </c>
      <c r="B95" s="65" t="s">
        <v>124</v>
      </c>
      <c r="C95" s="47">
        <v>1000</v>
      </c>
      <c r="D95" s="47">
        <v>2500</v>
      </c>
      <c r="E95" s="65"/>
      <c r="F95" s="53">
        <f t="shared" si="2"/>
        <v>8.1833060556464818E-2</v>
      </c>
      <c r="G95" s="53">
        <f t="shared" si="3"/>
        <v>0.20458265139116202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1050</v>
      </c>
      <c r="D97" s="47">
        <v>1000</v>
      </c>
      <c r="E97" s="65"/>
      <c r="F97" s="53">
        <f t="shared" si="2"/>
        <v>8.5924713584288048E-2</v>
      </c>
      <c r="G97" s="53">
        <f t="shared" si="3"/>
        <v>8.1833060556464818E-2</v>
      </c>
    </row>
    <row r="98" spans="1:7" x14ac:dyDescent="0.25">
      <c r="A98" s="26" t="s">
        <v>163</v>
      </c>
      <c r="B98" s="65" t="s">
        <v>130</v>
      </c>
      <c r="C98" s="47">
        <v>3850</v>
      </c>
      <c r="D98" s="47">
        <v>4400</v>
      </c>
      <c r="E98" s="65"/>
      <c r="F98" s="53">
        <f t="shared" si="2"/>
        <v>0.31505728314238951</v>
      </c>
      <c r="G98" s="53">
        <f t="shared" si="3"/>
        <v>0.36006546644844517</v>
      </c>
    </row>
    <row r="99" spans="1:7" x14ac:dyDescent="0.25">
      <c r="A99" s="26" t="s">
        <v>164</v>
      </c>
      <c r="B99" s="65" t="s">
        <v>132</v>
      </c>
      <c r="C99" s="47">
        <v>2250</v>
      </c>
      <c r="D99" s="47">
        <v>2750</v>
      </c>
      <c r="E99" s="65"/>
      <c r="F99" s="53">
        <f t="shared" si="2"/>
        <v>0.18412438625204583</v>
      </c>
      <c r="G99" s="53">
        <f t="shared" si="3"/>
        <v>0.22504091653027825</v>
      </c>
    </row>
    <row r="100" spans="1:7" x14ac:dyDescent="0.25">
      <c r="A100" s="26" t="s">
        <v>165</v>
      </c>
      <c r="B100" s="66" t="s">
        <v>102</v>
      </c>
      <c r="C100" s="56">
        <f>SUM(C93:C99)</f>
        <v>12220</v>
      </c>
      <c r="D100" s="56">
        <f>SUM(D93:D99)</f>
        <v>12220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14978.277859368631</v>
      </c>
      <c r="D112" s="47">
        <f>C112</f>
        <v>14978.277859368631</v>
      </c>
      <c r="E112" s="54"/>
      <c r="F112" s="53">
        <f>C112/C$130</f>
        <v>0.89577118013583978</v>
      </c>
      <c r="G112" s="53">
        <f>D112/D$130</f>
        <v>0.89577118013583978</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1742.8203312398687</v>
      </c>
      <c r="D128" s="47">
        <f>C128</f>
        <v>1742.8203312398687</v>
      </c>
      <c r="E128" s="40"/>
      <c r="F128" s="53">
        <f>C128/C$130</f>
        <v>0.10422881986416022</v>
      </c>
      <c r="G128" s="53">
        <f>D128/D$130</f>
        <v>0.10422881986416022</v>
      </c>
    </row>
    <row r="129" spans="1:7" x14ac:dyDescent="0.25">
      <c r="A129" s="26" t="s">
        <v>214</v>
      </c>
      <c r="B129" s="40" t="s">
        <v>100</v>
      </c>
      <c r="C129" s="47"/>
      <c r="D129" s="47"/>
      <c r="E129" s="40"/>
      <c r="F129" s="53"/>
      <c r="G129" s="53"/>
    </row>
    <row r="130" spans="1:7" x14ac:dyDescent="0.25">
      <c r="A130" s="26" t="s">
        <v>215</v>
      </c>
      <c r="B130" s="66" t="s">
        <v>102</v>
      </c>
      <c r="C130" s="47">
        <f>C112+C128</f>
        <v>16721.0981906085</v>
      </c>
      <c r="D130" s="47">
        <f>D112+D128</f>
        <v>16721.0981906085</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16.8071853813323</v>
      </c>
      <c r="D174" s="37"/>
      <c r="E174" s="29"/>
      <c r="F174" s="53">
        <f>C174/C$179</f>
        <v>5.5688486541818016E-2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285</v>
      </c>
      <c r="D177" s="26"/>
      <c r="E177" s="60"/>
      <c r="F177" s="53">
        <f>C177/C$179</f>
        <v>0.94431151345818187</v>
      </c>
      <c r="G177" s="54"/>
    </row>
    <row r="178" spans="1:7" x14ac:dyDescent="0.25">
      <c r="A178" s="26" t="s">
        <v>270</v>
      </c>
      <c r="B178" s="40" t="s">
        <v>100</v>
      </c>
      <c r="C178" s="47"/>
      <c r="D178" s="26"/>
      <c r="E178" s="60"/>
      <c r="F178" s="53"/>
      <c r="G178" s="54"/>
    </row>
    <row r="179" spans="1:7" x14ac:dyDescent="0.25">
      <c r="A179" s="26" t="s">
        <v>271</v>
      </c>
      <c r="B179" s="66" t="s">
        <v>102</v>
      </c>
      <c r="C179" s="56">
        <f>C174+C177</f>
        <v>301.80718538133232</v>
      </c>
      <c r="D179" s="26"/>
      <c r="E179" s="60"/>
      <c r="F179" s="57">
        <f>F174+F177</f>
        <v>0.99999999999999989</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301.80718538133232</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301.80718538133232</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301.80718538133232</v>
      </c>
      <c r="D207" s="26"/>
      <c r="E207" s="60"/>
      <c r="F207" s="53">
        <f>F193</f>
        <v>1</v>
      </c>
      <c r="G207" s="60"/>
    </row>
    <row r="208" spans="1:7" x14ac:dyDescent="0.25">
      <c r="A208" s="26" t="s">
        <v>322</v>
      </c>
      <c r="B208" s="66" t="s">
        <v>102</v>
      </c>
      <c r="C208" s="56">
        <f>C207</f>
        <v>301.80718538133232</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301.80718538133232</v>
      </c>
      <c r="D217" s="26"/>
      <c r="E217" s="72"/>
      <c r="F217" s="53">
        <f>C217/C$58</f>
        <v>1.7729450040069671E-2</v>
      </c>
      <c r="G217" s="53">
        <f>C217/C$39</f>
        <v>2.4697805677686768E-2</v>
      </c>
    </row>
    <row r="218" spans="1:7" x14ac:dyDescent="0.25">
      <c r="A218" s="26" t="s">
        <v>334</v>
      </c>
      <c r="B218" s="65" t="s">
        <v>335</v>
      </c>
      <c r="C218" s="47">
        <v>785.78867171000002</v>
      </c>
      <c r="D218" s="26"/>
      <c r="E218" s="72"/>
      <c r="F218" s="53">
        <f>C218/C$58</f>
        <v>4.6160600780702506E-2</v>
      </c>
      <c r="G218" s="53">
        <f>C218/C$39</f>
        <v>6.4303491956628475E-2</v>
      </c>
    </row>
    <row r="219" spans="1:7" x14ac:dyDescent="0.25">
      <c r="A219" s="26" t="s">
        <v>336</v>
      </c>
      <c r="B219" s="65" t="s">
        <v>100</v>
      </c>
      <c r="C219" s="47"/>
      <c r="D219" s="26"/>
      <c r="E219" s="72"/>
      <c r="F219" s="53"/>
      <c r="G219" s="53"/>
    </row>
    <row r="220" spans="1:7" x14ac:dyDescent="0.25">
      <c r="A220" s="26" t="s">
        <v>337</v>
      </c>
      <c r="B220" s="66" t="s">
        <v>102</v>
      </c>
      <c r="C220" s="47">
        <f>C217+C218</f>
        <v>1087.5958570913324</v>
      </c>
      <c r="D220" s="26"/>
      <c r="E220" s="72"/>
      <c r="F220" s="50">
        <f>F217+F218</f>
        <v>6.3890050820772176E-2</v>
      </c>
      <c r="G220" s="50">
        <f>G217+G218</f>
        <v>8.9001297634315246E-2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301.80718538133232</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row r="366" spans="1:7" collapsed="1" x14ac:dyDescent="0.25"/>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32" zoomScaleNormal="100" workbookViewId="0">
      <selection activeCell="C173" sqref="C173:C174"/>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1391</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12020.918900509345</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67.238984450000004</v>
      </c>
      <c r="D22" s="84">
        <v>324</v>
      </c>
      <c r="E22" s="40"/>
      <c r="F22" s="53">
        <f>C22/C$37</f>
        <v>4.0212062439633992E-3</v>
      </c>
      <c r="G22" s="53">
        <f>D22/D$37</f>
        <v>0.23292595255212079</v>
      </c>
    </row>
    <row r="23" spans="1:7" x14ac:dyDescent="0.25">
      <c r="A23" s="26" t="s">
        <v>556</v>
      </c>
      <c r="B23" s="90" t="s">
        <v>557</v>
      </c>
      <c r="C23" s="47">
        <v>130.2588054</v>
      </c>
      <c r="D23" s="84">
        <v>178</v>
      </c>
      <c r="E23" s="40"/>
      <c r="F23" s="53">
        <f t="shared" ref="F23:G28" si="0">C23/C$37</f>
        <v>7.7900867464052448E-3</v>
      </c>
      <c r="G23" s="53">
        <f t="shared" si="0"/>
        <v>0.12796549245147376</v>
      </c>
    </row>
    <row r="24" spans="1:7" x14ac:dyDescent="0.25">
      <c r="A24" s="26" t="s">
        <v>558</v>
      </c>
      <c r="B24" s="90" t="s">
        <v>559</v>
      </c>
      <c r="C24" s="47">
        <v>1228.9220156900001</v>
      </c>
      <c r="D24" s="84">
        <v>508</v>
      </c>
      <c r="E24" s="26"/>
      <c r="F24" s="53">
        <f t="shared" si="0"/>
        <v>7.3495293292412528E-2</v>
      </c>
      <c r="G24" s="53">
        <f t="shared" si="0"/>
        <v>0.36520488856937455</v>
      </c>
    </row>
    <row r="25" spans="1:7" x14ac:dyDescent="0.25">
      <c r="A25" s="26" t="s">
        <v>560</v>
      </c>
      <c r="B25" s="90" t="s">
        <v>561</v>
      </c>
      <c r="C25" s="47">
        <v>951.05855685899996</v>
      </c>
      <c r="D25" s="84">
        <v>134</v>
      </c>
      <c r="E25" s="51"/>
      <c r="F25" s="53">
        <f t="shared" si="0"/>
        <v>5.6877756832572603E-2</v>
      </c>
      <c r="G25" s="53">
        <f t="shared" si="0"/>
        <v>9.6333572969086984E-2</v>
      </c>
    </row>
    <row r="26" spans="1:7" x14ac:dyDescent="0.25">
      <c r="A26" s="26" t="s">
        <v>562</v>
      </c>
      <c r="B26" s="90" t="s">
        <v>563</v>
      </c>
      <c r="C26" s="47">
        <v>4087.1021444548187</v>
      </c>
      <c r="D26" s="84">
        <v>191</v>
      </c>
      <c r="E26" s="51"/>
      <c r="F26" s="53">
        <f t="shared" si="0"/>
        <v>0.24442785383261267</v>
      </c>
      <c r="G26" s="53">
        <f t="shared" si="0"/>
        <v>0.13731128684399713</v>
      </c>
    </row>
    <row r="27" spans="1:7" x14ac:dyDescent="0.25">
      <c r="A27" s="26" t="s">
        <v>564</v>
      </c>
      <c r="B27" s="90" t="s">
        <v>565</v>
      </c>
      <c r="C27" s="47">
        <v>2056.0029457005999</v>
      </c>
      <c r="D27" s="84">
        <v>30</v>
      </c>
      <c r="E27" s="51"/>
      <c r="F27" s="53">
        <f t="shared" si="0"/>
        <v>0.12295860727947676</v>
      </c>
      <c r="G27" s="53">
        <f t="shared" si="0"/>
        <v>2.1567217828900073E-2</v>
      </c>
    </row>
    <row r="28" spans="1:7" x14ac:dyDescent="0.25">
      <c r="A28" s="26" t="s">
        <v>566</v>
      </c>
      <c r="B28" s="90" t="s">
        <v>567</v>
      </c>
      <c r="C28" s="47">
        <v>8200.514738054082</v>
      </c>
      <c r="D28" s="84">
        <v>26</v>
      </c>
      <c r="E28" s="51"/>
      <c r="F28" s="53">
        <f t="shared" si="0"/>
        <v>0.49042919577255684</v>
      </c>
      <c r="G28" s="53">
        <f t="shared" si="0"/>
        <v>1.8691588785046728E-2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16721.0981906085</v>
      </c>
      <c r="D37" s="52">
        <f>SUM(D22:D28)</f>
        <v>1391</v>
      </c>
      <c r="E37" s="51"/>
      <c r="F37" s="57">
        <f>SUM(F22:F28)</f>
        <v>1</v>
      </c>
      <c r="G37" s="57">
        <f>SUM(G22:G28)</f>
        <v>0.99999999999999989</v>
      </c>
    </row>
    <row r="38" spans="1:7" x14ac:dyDescent="0.25">
      <c r="A38" s="42"/>
      <c r="B38" s="43" t="s">
        <v>577</v>
      </c>
      <c r="C38" s="42" t="s">
        <v>61</v>
      </c>
      <c r="D38" s="42"/>
      <c r="E38" s="44"/>
      <c r="F38" s="42" t="s">
        <v>549</v>
      </c>
      <c r="G38" s="42"/>
    </row>
    <row r="39" spans="1:7" x14ac:dyDescent="0.25">
      <c r="A39" s="26" t="s">
        <v>578</v>
      </c>
      <c r="B39" s="40" t="s">
        <v>579</v>
      </c>
      <c r="C39" s="47">
        <f>C42-C40</f>
        <v>16654.597497098501</v>
      </c>
      <c r="D39" s="26"/>
      <c r="E39" s="86"/>
      <c r="F39" s="53">
        <f>C39/C$42</f>
        <v>0.99602294701269389</v>
      </c>
      <c r="G39" s="52"/>
    </row>
    <row r="40" spans="1:7" x14ac:dyDescent="0.25">
      <c r="A40" s="26" t="s">
        <v>580</v>
      </c>
      <c r="B40" s="40" t="s">
        <v>581</v>
      </c>
      <c r="C40" s="47">
        <v>66.500693510000005</v>
      </c>
      <c r="D40" s="26"/>
      <c r="E40" s="86"/>
      <c r="F40" s="53">
        <f t="shared" ref="F40:F41" si="1">C40/C$42</f>
        <v>3.9770529873062108E-3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16721.0981906085</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0.86462751691193029</v>
      </c>
      <c r="D49" s="26"/>
      <c r="E49" s="26"/>
      <c r="F49" s="26"/>
      <c r="G49" s="26"/>
    </row>
    <row r="50" spans="1:7" x14ac:dyDescent="0.25">
      <c r="A50" s="26" t="s">
        <v>592</v>
      </c>
      <c r="B50" s="26" t="s">
        <v>593</v>
      </c>
      <c r="C50" s="50">
        <v>1.1632625772704801E-3</v>
      </c>
      <c r="D50" s="26"/>
      <c r="E50" s="26"/>
      <c r="F50" s="26"/>
      <c r="G50" s="26"/>
    </row>
    <row r="51" spans="1:7" x14ac:dyDescent="0.25">
      <c r="A51" s="26" t="s">
        <v>594</v>
      </c>
      <c r="B51" s="26" t="s">
        <v>595</v>
      </c>
      <c r="C51" s="50">
        <v>1.1014987195879709E-2</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2.1620200992015872E-3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5.7930139507466737E-4</v>
      </c>
      <c r="D58" s="26"/>
      <c r="E58" s="26"/>
      <c r="F58" s="26"/>
      <c r="G58" s="26"/>
    </row>
    <row r="59" spans="1:7" x14ac:dyDescent="0.25">
      <c r="A59" s="26" t="s">
        <v>610</v>
      </c>
      <c r="B59" s="26" t="s">
        <v>2</v>
      </c>
      <c r="C59" s="50">
        <v>0.82097505265337978</v>
      </c>
      <c r="D59" s="26"/>
      <c r="E59" s="26"/>
      <c r="F59" s="26"/>
      <c r="G59" s="26"/>
    </row>
    <row r="60" spans="1:7" x14ac:dyDescent="0.25">
      <c r="A60" s="26" t="s">
        <v>611</v>
      </c>
      <c r="B60" s="26" t="s">
        <v>612</v>
      </c>
      <c r="C60" s="50">
        <v>2.1352837958235348E-2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7.3800550328886631E-3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29" t="s">
        <v>100</v>
      </c>
      <c r="C81" s="373">
        <f>SUM(C82:C92)</f>
        <v>0.13537248308806973</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4.9828988019518447E-2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3.7101142176016462E-2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2.444938919918648E-3</v>
      </c>
      <c r="D91" s="26"/>
      <c r="E91" s="26"/>
      <c r="F91" s="26"/>
      <c r="G91" s="26"/>
    </row>
    <row r="92" spans="1:7" x14ac:dyDescent="0.25">
      <c r="A92" s="26" t="s">
        <v>664</v>
      </c>
      <c r="B92" s="40" t="s">
        <v>100</v>
      </c>
      <c r="C92" s="50">
        <f>SUM(C93:C102)</f>
        <v>4.5997413972616176E-2</v>
      </c>
      <c r="D92" s="26"/>
      <c r="E92" s="26"/>
      <c r="F92" s="26"/>
      <c r="G92" s="26"/>
    </row>
    <row r="93" spans="1:7" outlineLevel="1" x14ac:dyDescent="0.25">
      <c r="A93" s="26" t="s">
        <v>665</v>
      </c>
      <c r="B93" s="58" t="s">
        <v>666</v>
      </c>
      <c r="C93" s="50">
        <v>2.7234879438478438E-2</v>
      </c>
      <c r="D93" s="26"/>
      <c r="E93" s="26"/>
      <c r="F93" s="26"/>
      <c r="G93" s="26"/>
    </row>
    <row r="94" spans="1:7" outlineLevel="1" x14ac:dyDescent="0.25">
      <c r="A94" s="26" t="s">
        <v>667</v>
      </c>
      <c r="B94" s="58" t="s">
        <v>668</v>
      </c>
      <c r="C94" s="50">
        <v>1.8762534534137738E-2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9.2972306099406071E-2</v>
      </c>
      <c r="D104" s="26"/>
      <c r="E104" s="26"/>
      <c r="F104" s="26"/>
      <c r="G104" s="26"/>
    </row>
    <row r="105" spans="1:7" x14ac:dyDescent="0.25">
      <c r="A105" s="26" t="s">
        <v>680</v>
      </c>
      <c r="B105" s="40" t="s">
        <v>681</v>
      </c>
      <c r="C105" s="50">
        <v>1.7947347669730572E-2</v>
      </c>
      <c r="D105" s="26"/>
      <c r="E105" s="26"/>
      <c r="F105" s="26"/>
      <c r="G105" s="26"/>
    </row>
    <row r="106" spans="1:7" x14ac:dyDescent="0.25">
      <c r="A106" s="26" t="s">
        <v>682</v>
      </c>
      <c r="B106" s="40" t="s">
        <v>683</v>
      </c>
      <c r="C106" s="50">
        <v>1.5709502349898853E-2</v>
      </c>
      <c r="D106" s="26"/>
      <c r="E106" s="26"/>
      <c r="F106" s="26"/>
      <c r="G106" s="26"/>
    </row>
    <row r="107" spans="1:7" x14ac:dyDescent="0.25">
      <c r="A107" s="26" t="s">
        <v>684</v>
      </c>
      <c r="B107" s="40" t="s">
        <v>685</v>
      </c>
      <c r="C107" s="50">
        <v>2.92031612981241E-2</v>
      </c>
      <c r="D107" s="26"/>
      <c r="E107" s="26"/>
      <c r="F107" s="26"/>
      <c r="G107" s="26"/>
    </row>
    <row r="108" spans="1:7" x14ac:dyDescent="0.25">
      <c r="A108" s="26" t="s">
        <v>686</v>
      </c>
      <c r="B108" s="40" t="s">
        <v>687</v>
      </c>
      <c r="C108" s="50">
        <v>2.7528104637327151E-3</v>
      </c>
      <c r="D108" s="26"/>
      <c r="E108" s="26"/>
      <c r="F108" s="26"/>
      <c r="G108" s="26"/>
    </row>
    <row r="109" spans="1:7" x14ac:dyDescent="0.25">
      <c r="A109" s="26" t="s">
        <v>688</v>
      </c>
      <c r="B109" s="40" t="s">
        <v>689</v>
      </c>
      <c r="C109" s="50">
        <v>6.7023458476031604E-4</v>
      </c>
      <c r="D109" s="26"/>
      <c r="E109" s="26"/>
      <c r="F109" s="26"/>
      <c r="G109" s="26"/>
    </row>
    <row r="110" spans="1:7" x14ac:dyDescent="0.25">
      <c r="A110" s="26" t="s">
        <v>690</v>
      </c>
      <c r="B110" s="40" t="s">
        <v>691</v>
      </c>
      <c r="C110" s="50">
        <v>4.8805888975624476E-2</v>
      </c>
      <c r="D110" s="26"/>
      <c r="E110" s="26"/>
      <c r="F110" s="26"/>
      <c r="G110" s="26"/>
    </row>
    <row r="111" spans="1:7" x14ac:dyDescent="0.25">
      <c r="A111" s="26" t="s">
        <v>692</v>
      </c>
      <c r="B111" s="40" t="s">
        <v>693</v>
      </c>
      <c r="C111" s="50">
        <v>8.8369070054850563E-2</v>
      </c>
      <c r="D111" s="26"/>
      <c r="E111" s="26"/>
      <c r="F111" s="26"/>
      <c r="G111" s="26"/>
    </row>
    <row r="112" spans="1:7" x14ac:dyDescent="0.25">
      <c r="A112" s="26" t="s">
        <v>694</v>
      </c>
      <c r="B112" s="40" t="s">
        <v>695</v>
      </c>
      <c r="C112" s="50">
        <v>0.33809511506466594</v>
      </c>
      <c r="D112" s="26"/>
      <c r="E112" s="26"/>
      <c r="F112" s="26"/>
      <c r="G112" s="26"/>
    </row>
    <row r="113" spans="1:7" x14ac:dyDescent="0.25">
      <c r="A113" s="26" t="s">
        <v>696</v>
      </c>
      <c r="B113" s="40" t="s">
        <v>697</v>
      </c>
      <c r="C113" s="50">
        <v>3.2717297439237437E-2</v>
      </c>
      <c r="D113" s="26"/>
      <c r="E113" s="26"/>
      <c r="F113" s="26"/>
      <c r="G113" s="26"/>
    </row>
    <row r="114" spans="1:7" x14ac:dyDescent="0.25">
      <c r="A114" s="26" t="s">
        <v>698</v>
      </c>
      <c r="B114" s="40" t="s">
        <v>699</v>
      </c>
      <c r="C114" s="50">
        <v>8.4104229255511531E-2</v>
      </c>
      <c r="D114" s="26"/>
      <c r="E114" s="26"/>
      <c r="F114" s="26"/>
      <c r="G114" s="26"/>
    </row>
    <row r="115" spans="1:7" x14ac:dyDescent="0.25">
      <c r="A115" s="26" t="s">
        <v>700</v>
      </c>
      <c r="B115" s="40" t="s">
        <v>701</v>
      </c>
      <c r="C115" s="50">
        <v>0.1044013118849335</v>
      </c>
      <c r="D115" s="26"/>
      <c r="E115" s="26"/>
      <c r="F115" s="26"/>
      <c r="G115" s="26"/>
    </row>
    <row r="116" spans="1:7" x14ac:dyDescent="0.25">
      <c r="A116" s="26" t="s">
        <v>702</v>
      </c>
      <c r="B116" s="40" t="s">
        <v>703</v>
      </c>
      <c r="C116" s="50">
        <v>2.7769746677485267E-2</v>
      </c>
      <c r="D116" s="26"/>
      <c r="E116" s="26"/>
      <c r="F116" s="26"/>
      <c r="G116" s="26"/>
    </row>
    <row r="117" spans="1:7" x14ac:dyDescent="0.25">
      <c r="A117" s="26" t="s">
        <v>704</v>
      </c>
      <c r="B117" s="40" t="s">
        <v>705</v>
      </c>
      <c r="C117" s="50">
        <v>0.10574048469061716</v>
      </c>
      <c r="D117" s="26"/>
      <c r="E117" s="26"/>
      <c r="F117" s="26"/>
      <c r="G117" s="26"/>
    </row>
    <row r="118" spans="1:7" x14ac:dyDescent="0.25">
      <c r="A118" s="26" t="s">
        <v>706</v>
      </c>
      <c r="B118" s="40" t="s">
        <v>707</v>
      </c>
      <c r="C118" s="50">
        <v>1.0741493491421526E-2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0.63175775622912933</v>
      </c>
    </row>
    <row r="131" spans="1:7" x14ac:dyDescent="0.25">
      <c r="A131" s="26" t="s">
        <v>721</v>
      </c>
      <c r="B131" s="26" t="s">
        <v>722</v>
      </c>
      <c r="C131" s="50">
        <f>1-C130</f>
        <v>0.36824224377087067</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1.1876365956852849E-2</v>
      </c>
      <c r="D138" s="86"/>
      <c r="E138" s="86"/>
      <c r="F138" s="51"/>
      <c r="G138" s="52"/>
    </row>
    <row r="139" spans="1:7" x14ac:dyDescent="0.25">
      <c r="A139" s="26" t="s">
        <v>731</v>
      </c>
      <c r="B139" s="26" t="s">
        <v>732</v>
      </c>
      <c r="C139" s="50">
        <f>1-C138</f>
        <v>0.98812363404314718</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461.18515629000001</v>
      </c>
      <c r="D148" s="86"/>
      <c r="E148" s="86"/>
      <c r="F148" s="53">
        <f>SUM(F154:F155)</f>
        <v>2.7581032718833456E-2</v>
      </c>
      <c r="G148" s="52"/>
    </row>
    <row r="149" spans="1:7" x14ac:dyDescent="0.25">
      <c r="A149" s="26" t="s">
        <v>743</v>
      </c>
      <c r="B149" s="40" t="s">
        <v>744</v>
      </c>
      <c r="C149" s="47">
        <f>SUM(C156:C157)</f>
        <v>3838.0504491300003</v>
      </c>
      <c r="D149" s="86"/>
      <c r="E149" s="86"/>
      <c r="F149" s="53">
        <f>SUM(F156:F157)</f>
        <v>0.22953339579607654</v>
      </c>
      <c r="G149" s="52"/>
    </row>
    <row r="150" spans="1:7" x14ac:dyDescent="0.25">
      <c r="A150" s="26" t="s">
        <v>745</v>
      </c>
      <c r="B150" s="40" t="s">
        <v>746</v>
      </c>
      <c r="C150" s="47">
        <f>SUM(C158:C159)</f>
        <v>5301.1609850699997</v>
      </c>
      <c r="D150" s="86"/>
      <c r="E150" s="86"/>
      <c r="F150" s="53">
        <f>SUM(F158:F159)</f>
        <v>0.31703425963059217</v>
      </c>
      <c r="G150" s="52"/>
    </row>
    <row r="151" spans="1:7" x14ac:dyDescent="0.25">
      <c r="A151" s="26" t="s">
        <v>747</v>
      </c>
      <c r="B151" s="40" t="s">
        <v>748</v>
      </c>
      <c r="C151" s="47">
        <f>SUM(C153,C160,C161,C162)</f>
        <v>7120.7016001184993</v>
      </c>
      <c r="D151" s="86"/>
      <c r="E151" s="86"/>
      <c r="F151" s="53">
        <f>SUM(F153,F160,F161,F162)</f>
        <v>0.42585131185449782</v>
      </c>
      <c r="G151" s="52"/>
    </row>
    <row r="152" spans="1:7" x14ac:dyDescent="0.25">
      <c r="A152" s="26" t="s">
        <v>749</v>
      </c>
      <c r="B152" s="55" t="s">
        <v>102</v>
      </c>
      <c r="C152" s="56">
        <f>SUM(C148:C151)</f>
        <v>16721.0981906085</v>
      </c>
      <c r="D152" s="86"/>
      <c r="E152" s="86"/>
      <c r="F152" s="53">
        <f>SUM(F148:F151)</f>
        <v>1</v>
      </c>
      <c r="G152" s="52"/>
    </row>
    <row r="153" spans="1:7" outlineLevel="1" x14ac:dyDescent="0.25">
      <c r="A153" s="26" t="s">
        <v>750</v>
      </c>
      <c r="B153" s="58" t="s">
        <v>751</v>
      </c>
      <c r="C153" s="47">
        <v>455.39709330018235</v>
      </c>
      <c r="D153" s="86"/>
      <c r="E153" s="86"/>
      <c r="F153" s="53">
        <f t="shared" ref="F153:F162" si="2">C153/C$152</f>
        <v>2.7234879438478431E-2</v>
      </c>
      <c r="G153" s="52"/>
    </row>
    <row r="154" spans="1:7" outlineLevel="1" x14ac:dyDescent="0.25">
      <c r="A154" s="26" t="s">
        <v>752</v>
      </c>
      <c r="B154" s="58" t="s">
        <v>753</v>
      </c>
      <c r="C154" s="47">
        <v>414.91512505999998</v>
      </c>
      <c r="D154" s="86"/>
      <c r="E154" s="86"/>
      <c r="F154" s="53">
        <f t="shared" si="2"/>
        <v>2.4813868104251634E-2</v>
      </c>
      <c r="G154" s="52"/>
    </row>
    <row r="155" spans="1:7" outlineLevel="1" x14ac:dyDescent="0.25">
      <c r="A155" s="26" t="s">
        <v>754</v>
      </c>
      <c r="B155" s="58" t="s">
        <v>755</v>
      </c>
      <c r="C155" s="47">
        <v>46.270031230000001</v>
      </c>
      <c r="D155" s="86"/>
      <c r="E155" s="86"/>
      <c r="F155" s="53">
        <f t="shared" si="2"/>
        <v>2.7671646145818237E-3</v>
      </c>
      <c r="G155" s="52"/>
    </row>
    <row r="156" spans="1:7" outlineLevel="1" x14ac:dyDescent="0.25">
      <c r="A156" s="26" t="s">
        <v>756</v>
      </c>
      <c r="B156" s="58" t="s">
        <v>757</v>
      </c>
      <c r="C156" s="47">
        <v>3595.2272873900001</v>
      </c>
      <c r="D156" s="86"/>
      <c r="E156" s="86"/>
      <c r="F156" s="53">
        <f t="shared" si="2"/>
        <v>0.21501143324481403</v>
      </c>
      <c r="G156" s="52"/>
    </row>
    <row r="157" spans="1:7" outlineLevel="1" x14ac:dyDescent="0.25">
      <c r="A157" s="26" t="s">
        <v>758</v>
      </c>
      <c r="B157" s="58" t="s">
        <v>759</v>
      </c>
      <c r="C157" s="47">
        <v>242.82316173999999</v>
      </c>
      <c r="D157" s="86"/>
      <c r="E157" s="86"/>
      <c r="F157" s="53">
        <f t="shared" si="2"/>
        <v>1.4521962551262512E-2</v>
      </c>
      <c r="G157" s="52"/>
    </row>
    <row r="158" spans="1:7" outlineLevel="1" x14ac:dyDescent="0.25">
      <c r="A158" s="26" t="s">
        <v>760</v>
      </c>
      <c r="B158" s="58" t="s">
        <v>761</v>
      </c>
      <c r="C158" s="47">
        <v>4811.48402498</v>
      </c>
      <c r="D158" s="86"/>
      <c r="E158" s="86"/>
      <c r="F158" s="53">
        <f t="shared" si="2"/>
        <v>0.28774928357770169</v>
      </c>
      <c r="G158" s="52"/>
    </row>
    <row r="159" spans="1:7" outlineLevel="1" x14ac:dyDescent="0.25">
      <c r="A159" s="26" t="s">
        <v>762</v>
      </c>
      <c r="B159" s="58" t="s">
        <v>763</v>
      </c>
      <c r="C159" s="47">
        <v>489.67696009000002</v>
      </c>
      <c r="D159" s="86"/>
      <c r="E159" s="86"/>
      <c r="F159" s="53">
        <f t="shared" si="2"/>
        <v>2.9284976052890467E-2</v>
      </c>
      <c r="G159" s="52"/>
    </row>
    <row r="160" spans="1:7" outlineLevel="1" x14ac:dyDescent="0.25">
      <c r="A160" s="26" t="s">
        <v>764</v>
      </c>
      <c r="B160" s="58" t="s">
        <v>765</v>
      </c>
      <c r="C160" s="47">
        <v>4523.8376624783168</v>
      </c>
      <c r="D160" s="86"/>
      <c r="E160" s="86"/>
      <c r="F160" s="53">
        <f t="shared" si="2"/>
        <v>0.27054668365138579</v>
      </c>
      <c r="G160" s="52"/>
    </row>
    <row r="161" spans="1:7" outlineLevel="1" x14ac:dyDescent="0.25">
      <c r="A161" s="26" t="s">
        <v>766</v>
      </c>
      <c r="B161" s="58" t="s">
        <v>767</v>
      </c>
      <c r="C161" s="47">
        <v>1960.9163532</v>
      </c>
      <c r="D161" s="86"/>
      <c r="E161" s="86"/>
      <c r="F161" s="53">
        <f t="shared" si="2"/>
        <v>0.11727198362493678</v>
      </c>
      <c r="G161" s="52"/>
    </row>
    <row r="162" spans="1:7" outlineLevel="1" x14ac:dyDescent="0.25">
      <c r="A162" s="26" t="s">
        <v>768</v>
      </c>
      <c r="B162" s="58" t="s">
        <v>769</v>
      </c>
      <c r="C162" s="47">
        <v>180.55049113999999</v>
      </c>
      <c r="D162" s="86"/>
      <c r="E162" s="86"/>
      <c r="F162" s="53">
        <f t="shared" si="2"/>
        <v>1.0797765139696817E-2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0.36397560863348866</v>
      </c>
    </row>
    <row r="174" spans="1:7" outlineLevel="1" x14ac:dyDescent="0.25">
      <c r="A174" s="26" t="s">
        <v>784</v>
      </c>
      <c r="B174" s="26" t="s">
        <v>785</v>
      </c>
      <c r="C174" s="267">
        <v>0.28047775176593098</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election activeCell="B2" sqref="B2"/>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collapsed="1"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collapsed="1"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33" workbookViewId="0">
      <selection activeCell="E82" sqref="E82:E85"/>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collapsed="1"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65.950754841877043</v>
      </c>
      <c r="D75" s="26"/>
      <c r="E75" s="26"/>
      <c r="F75" s="26"/>
      <c r="G75" s="26"/>
    </row>
    <row r="76" spans="1:7" x14ac:dyDescent="0.25">
      <c r="A76" s="26" t="s">
        <v>982</v>
      </c>
      <c r="B76" s="26" t="s">
        <v>983</v>
      </c>
      <c r="C76" s="47">
        <v>136.44270331833584</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collapsed="1" x14ac:dyDescent="0.25">
      <c r="A81" s="42"/>
      <c r="B81" s="43" t="s">
        <v>988</v>
      </c>
      <c r="C81" s="42" t="s">
        <v>989</v>
      </c>
      <c r="D81" s="42" t="s">
        <v>990</v>
      </c>
      <c r="E81" s="45" t="s">
        <v>549</v>
      </c>
      <c r="F81" s="45" t="s">
        <v>991</v>
      </c>
      <c r="G81" s="45" t="s">
        <v>992</v>
      </c>
    </row>
    <row r="82" spans="1:7" x14ac:dyDescent="0.25">
      <c r="A82" s="26" t="s">
        <v>993</v>
      </c>
      <c r="B82" s="26" t="s">
        <v>994</v>
      </c>
      <c r="C82" s="26"/>
      <c r="D82" s="26"/>
      <c r="E82" s="265">
        <v>3.6950871695547264E-4</v>
      </c>
      <c r="F82" s="26"/>
      <c r="G82" s="265">
        <v>3.6950871695547264E-4</v>
      </c>
    </row>
    <row r="83" spans="1:7" x14ac:dyDescent="0.25">
      <c r="A83" s="26" t="s">
        <v>995</v>
      </c>
      <c r="B83" s="26" t="s">
        <v>996</v>
      </c>
      <c r="C83" s="26"/>
      <c r="D83" s="26"/>
      <c r="E83" s="265">
        <v>0</v>
      </c>
      <c r="F83" s="26"/>
      <c r="G83" s="265">
        <v>0</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76" workbookViewId="0">
      <selection activeCell="D110" sqref="D110:E112"/>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45046</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0.13500000000000001</v>
      </c>
      <c r="E27" s="113"/>
      <c r="F27" s="157"/>
      <c r="G27" s="113"/>
      <c r="H27" s="113"/>
      <c r="I27" s="113"/>
      <c r="J27" s="113"/>
    </row>
    <row r="28" spans="1:10" x14ac:dyDescent="0.25">
      <c r="A28" s="112"/>
      <c r="B28" s="130"/>
      <c r="C28" s="158" t="s">
        <v>1035</v>
      </c>
      <c r="D28" s="159">
        <v>45046</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16721.0981906085</v>
      </c>
      <c r="F37" s="302">
        <v>785.78867171000002</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301.83171975133229</v>
      </c>
      <c r="F40" s="307"/>
      <c r="G40" s="167"/>
      <c r="H40" s="113"/>
      <c r="I40" s="113"/>
      <c r="J40" s="113"/>
    </row>
    <row r="41" spans="1:10" x14ac:dyDescent="0.25">
      <c r="A41" s="148"/>
      <c r="B41" s="172"/>
      <c r="C41" s="173" t="s">
        <v>102</v>
      </c>
      <c r="D41" s="174"/>
      <c r="E41" s="308">
        <f>E37+E40</f>
        <v>17022.929910359831</v>
      </c>
      <c r="F41" s="308">
        <f>F37</f>
        <v>785.78867171000002</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295.25394088000002</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151.17831481999957</v>
      </c>
      <c r="F57" s="183"/>
      <c r="G57" s="184"/>
      <c r="H57" s="113"/>
      <c r="I57" s="113"/>
      <c r="J57" s="113"/>
    </row>
    <row r="58" spans="1:10" x14ac:dyDescent="0.25">
      <c r="A58" s="148"/>
      <c r="B58" s="172"/>
      <c r="C58" s="174"/>
      <c r="D58" s="188" t="s">
        <v>1059</v>
      </c>
      <c r="E58" s="312">
        <f>E62-E61</f>
        <v>446.43225569999959</v>
      </c>
      <c r="F58" s="183"/>
      <c r="G58" s="184"/>
      <c r="H58" s="113"/>
      <c r="I58" s="113"/>
      <c r="J58" s="113"/>
    </row>
    <row r="59" spans="1:10" x14ac:dyDescent="0.25">
      <c r="A59" s="148"/>
      <c r="B59" s="189" t="s">
        <v>1047</v>
      </c>
      <c r="C59" s="190"/>
      <c r="D59" s="191"/>
      <c r="E59" s="313">
        <v>12271.425246029999</v>
      </c>
      <c r="F59" s="183"/>
      <c r="G59" s="184"/>
      <c r="H59" s="113"/>
      <c r="I59" s="113"/>
      <c r="J59" s="113"/>
    </row>
    <row r="60" spans="1:10" x14ac:dyDescent="0.25">
      <c r="A60" s="148"/>
      <c r="B60" s="192" t="s">
        <v>1060</v>
      </c>
      <c r="C60" s="193"/>
      <c r="D60" s="194"/>
      <c r="E60" s="314">
        <v>3.1365041599999999</v>
      </c>
      <c r="F60" s="183"/>
      <c r="G60" s="184"/>
      <c r="H60" s="113"/>
      <c r="I60" s="113"/>
      <c r="J60" s="113"/>
    </row>
    <row r="61" spans="1:10" x14ac:dyDescent="0.25">
      <c r="A61" s="148"/>
      <c r="B61" s="172"/>
      <c r="C61" s="174"/>
      <c r="D61" s="188" t="s">
        <v>1061</v>
      </c>
      <c r="E61" s="312">
        <f>E59+E60</f>
        <v>12274.56175019</v>
      </c>
      <c r="F61" s="183"/>
      <c r="G61" s="184"/>
      <c r="H61" s="113"/>
      <c r="I61" s="113"/>
      <c r="J61" s="113"/>
    </row>
    <row r="62" spans="1:10" x14ac:dyDescent="0.25">
      <c r="A62" s="148"/>
      <c r="B62" s="181" t="s">
        <v>1062</v>
      </c>
      <c r="C62" s="174"/>
      <c r="D62" s="175"/>
      <c r="E62" s="312">
        <v>12720.994005889999</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5.8268597248411984</v>
      </c>
      <c r="E70" s="315">
        <v>6.1303185182840325</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0.15737245919392914</v>
      </c>
      <c r="E73" s="317">
        <v>0.15737245919392914</v>
      </c>
      <c r="F73" s="209" t="s">
        <v>1072</v>
      </c>
      <c r="G73" s="118"/>
      <c r="H73" s="113"/>
      <c r="I73" s="201"/>
      <c r="J73" s="113"/>
    </row>
    <row r="74" spans="1:10" x14ac:dyDescent="0.25">
      <c r="A74" s="112"/>
      <c r="B74" s="172"/>
      <c r="C74" s="173" t="s">
        <v>1073</v>
      </c>
      <c r="D74" s="318">
        <v>5.7263346624395037</v>
      </c>
      <c r="E74" s="318">
        <v>6.0244128610034986</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5.2734883615202772</v>
      </c>
      <c r="E76" s="268">
        <v>5.2734883615202772</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2002.8859855981075</v>
      </c>
      <c r="E81" s="270">
        <v>1884.7240961936291</v>
      </c>
      <c r="F81" s="271">
        <v>1774.7823624733664</v>
      </c>
      <c r="G81" s="272">
        <v>1636.403143618533</v>
      </c>
      <c r="H81" s="270">
        <v>1434.939459670182</v>
      </c>
      <c r="I81" s="272">
        <v>5049.5512345185534</v>
      </c>
      <c r="J81" s="273">
        <v>2937.8119085361259</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301.83171975133229</v>
      </c>
      <c r="E84" s="280"/>
      <c r="F84" s="280"/>
      <c r="G84" s="280"/>
      <c r="H84" s="280"/>
      <c r="I84" s="280"/>
      <c r="J84" s="281"/>
    </row>
    <row r="85" spans="1:10" x14ac:dyDescent="0.25">
      <c r="A85" s="112"/>
      <c r="B85" s="172"/>
      <c r="C85" s="216" t="s">
        <v>1078</v>
      </c>
      <c r="D85" s="282">
        <f>D81+D84</f>
        <v>2304.7177053494397</v>
      </c>
      <c r="E85" s="283">
        <f>E81</f>
        <v>1884.7240961936291</v>
      </c>
      <c r="F85" s="283">
        <f t="shared" ref="F85:I85" si="0">F81</f>
        <v>1774.7823624733664</v>
      </c>
      <c r="G85" s="283">
        <f t="shared" si="0"/>
        <v>1636.403143618533</v>
      </c>
      <c r="H85" s="283">
        <f t="shared" si="0"/>
        <v>1434.939459670182</v>
      </c>
      <c r="I85" s="283">
        <f t="shared" si="0"/>
        <v>5049.5512345185534</v>
      </c>
      <c r="J85" s="286">
        <f>J81</f>
        <v>2937.8119085361259</v>
      </c>
    </row>
    <row r="86" spans="1:10" x14ac:dyDescent="0.25">
      <c r="A86" s="112"/>
      <c r="B86" s="138"/>
      <c r="C86" s="217"/>
      <c r="D86" s="218"/>
      <c r="E86" s="218"/>
      <c r="F86" s="218"/>
      <c r="G86" s="218"/>
      <c r="H86" s="218"/>
      <c r="I86" s="218"/>
      <c r="J86" s="218"/>
    </row>
    <row r="87" spans="1:10" x14ac:dyDescent="0.25">
      <c r="A87" s="112"/>
      <c r="B87" s="130"/>
      <c r="C87" s="219" t="s">
        <v>1079</v>
      </c>
      <c r="D87" s="287">
        <f>D98</f>
        <v>570</v>
      </c>
      <c r="E87" s="287">
        <f t="shared" ref="E87:I87" si="1">E98</f>
        <v>2500</v>
      </c>
      <c r="F87" s="287">
        <f t="shared" si="1"/>
        <v>1000</v>
      </c>
      <c r="G87" s="287">
        <f t="shared" si="1"/>
        <v>1000</v>
      </c>
      <c r="H87" s="287">
        <f t="shared" si="1"/>
        <v>1050</v>
      </c>
      <c r="I87" s="287">
        <f t="shared" si="1"/>
        <v>3850</v>
      </c>
      <c r="J87" s="288">
        <f>J98</f>
        <v>2250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1846.7048555803117</v>
      </c>
      <c r="E92" s="270">
        <v>1767.0970843590085</v>
      </c>
      <c r="F92" s="271">
        <v>1692.7958747733956</v>
      </c>
      <c r="G92" s="272">
        <v>1585.8507484526162</v>
      </c>
      <c r="H92" s="270">
        <v>1408.4102677719111</v>
      </c>
      <c r="I92" s="272">
        <v>5155.3685462126068</v>
      </c>
      <c r="J92" s="273">
        <v>3264.8708134586473</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301.83171975133229</v>
      </c>
      <c r="E95" s="290"/>
      <c r="F95" s="291"/>
      <c r="G95" s="292"/>
      <c r="H95" s="290"/>
      <c r="I95" s="292"/>
      <c r="J95" s="293"/>
    </row>
    <row r="96" spans="1:10" x14ac:dyDescent="0.25">
      <c r="A96" s="112"/>
      <c r="B96" s="172"/>
      <c r="C96" s="216" t="s">
        <v>1082</v>
      </c>
      <c r="D96" s="282">
        <f>D92+D95</f>
        <v>2148.5365753316441</v>
      </c>
      <c r="E96" s="283">
        <f>E92</f>
        <v>1767.0970843590085</v>
      </c>
      <c r="F96" s="283">
        <f t="shared" ref="F96:I96" si="2">F92</f>
        <v>1692.7958747733956</v>
      </c>
      <c r="G96" s="283">
        <f t="shared" si="2"/>
        <v>1585.8507484526162</v>
      </c>
      <c r="H96" s="283">
        <f t="shared" si="2"/>
        <v>1408.4102677719111</v>
      </c>
      <c r="I96" s="283">
        <f t="shared" si="2"/>
        <v>5155.3685462126068</v>
      </c>
      <c r="J96" s="286">
        <f>J92</f>
        <v>3264.8708134586473</v>
      </c>
    </row>
    <row r="97" spans="1:10" x14ac:dyDescent="0.25">
      <c r="A97" s="112"/>
      <c r="B97" s="138"/>
      <c r="C97" s="217"/>
      <c r="D97" s="222"/>
      <c r="E97" s="222"/>
      <c r="F97" s="222"/>
      <c r="G97" s="222"/>
      <c r="H97" s="222"/>
      <c r="I97" s="222"/>
      <c r="J97" s="222"/>
    </row>
    <row r="98" spans="1:10" x14ac:dyDescent="0.25">
      <c r="A98" s="112"/>
      <c r="B98" s="223"/>
      <c r="C98" s="219" t="s">
        <v>1083</v>
      </c>
      <c r="D98" s="282">
        <v>570</v>
      </c>
      <c r="E98" s="283">
        <v>2500</v>
      </c>
      <c r="F98" s="284">
        <v>1000</v>
      </c>
      <c r="G98" s="285">
        <v>1000</v>
      </c>
      <c r="H98" s="283">
        <v>1050</v>
      </c>
      <c r="I98" s="285">
        <v>3850</v>
      </c>
      <c r="J98" s="286">
        <v>2250</v>
      </c>
    </row>
    <row r="99" spans="1:10" x14ac:dyDescent="0.25">
      <c r="A99" s="112"/>
      <c r="B99" s="224"/>
      <c r="C99" s="225" t="s">
        <v>1084</v>
      </c>
      <c r="D99" s="290">
        <v>70</v>
      </c>
      <c r="E99" s="290">
        <v>0</v>
      </c>
      <c r="F99" s="290">
        <v>0</v>
      </c>
      <c r="G99" s="290">
        <v>0</v>
      </c>
      <c r="H99" s="290">
        <v>0</v>
      </c>
      <c r="I99" s="290">
        <v>600</v>
      </c>
      <c r="J99" s="293">
        <v>0</v>
      </c>
    </row>
    <row r="100" spans="1:10" x14ac:dyDescent="0.25">
      <c r="A100" s="112"/>
      <c r="B100" s="226"/>
      <c r="C100" s="227" t="s">
        <v>1085</v>
      </c>
      <c r="D100" s="294">
        <f>D98-D99</f>
        <v>500</v>
      </c>
      <c r="E100" s="294">
        <f t="shared" ref="E100:I100" si="3">E98-E99</f>
        <v>2500</v>
      </c>
      <c r="F100" s="294">
        <f t="shared" si="3"/>
        <v>1000</v>
      </c>
      <c r="G100" s="294">
        <f t="shared" si="3"/>
        <v>1000</v>
      </c>
      <c r="H100" s="294">
        <f t="shared" si="3"/>
        <v>1050</v>
      </c>
      <c r="I100" s="294">
        <f t="shared" si="3"/>
        <v>3250</v>
      </c>
      <c r="J100" s="295">
        <f>J98-J99</f>
        <v>2250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6.2644144144144143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301.83171975133229</v>
      </c>
      <c r="D115" s="320">
        <f>E73</f>
        <v>0.15737245919392914</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301.83171975133229</v>
      </c>
      <c r="D117" s="321">
        <f>D115</f>
        <v>0.15737245919392914</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P45" sqref="P45"/>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45046</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0.99963049128304449</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3.6950871695547264E-4</v>
      </c>
      <c r="D14" s="1"/>
      <c r="E14" s="1"/>
      <c r="F14" s="1"/>
      <c r="G14" s="1"/>
      <c r="H14" s="1"/>
      <c r="I14" s="1"/>
      <c r="J14" s="1"/>
      <c r="K14" s="1"/>
      <c r="L14" s="1"/>
      <c r="M14" s="1"/>
      <c r="N14" s="1"/>
    </row>
    <row r="15" spans="1:16" x14ac:dyDescent="0.25">
      <c r="A15" s="240"/>
      <c r="B15" s="245" t="s">
        <v>1107</v>
      </c>
      <c r="C15" s="366">
        <v>0</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4.5" thickBot="1" x14ac:dyDescent="0.3">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19.451027776</v>
      </c>
      <c r="H26" s="325">
        <v>0</v>
      </c>
      <c r="I26" s="325">
        <v>0</v>
      </c>
      <c r="J26" s="325">
        <v>0</v>
      </c>
      <c r="K26" s="325">
        <v>0</v>
      </c>
      <c r="L26" s="325">
        <v>0</v>
      </c>
      <c r="M26" s="325">
        <v>0</v>
      </c>
      <c r="N26" s="325">
        <f t="shared" ref="N26:N37" si="0">SUM(D26:M26)</f>
        <v>19.451027776</v>
      </c>
      <c r="O26" s="327">
        <f t="shared" ref="O26:O37" si="1">N26/N$38</f>
        <v>1.1632625772704801E-3</v>
      </c>
    </row>
    <row r="27" spans="1:15" s="368" customFormat="1" x14ac:dyDescent="0.25">
      <c r="A27" s="250"/>
      <c r="B27" s="397" t="s">
        <v>595</v>
      </c>
      <c r="C27" s="398"/>
      <c r="D27" s="325">
        <v>0</v>
      </c>
      <c r="E27" s="325">
        <v>0</v>
      </c>
      <c r="F27" s="325">
        <v>0</v>
      </c>
      <c r="G27" s="325">
        <v>87.6826824706</v>
      </c>
      <c r="H27" s="325">
        <v>65</v>
      </c>
      <c r="I27" s="325">
        <v>31.5</v>
      </c>
      <c r="J27" s="325">
        <v>0</v>
      </c>
      <c r="K27" s="325">
        <v>0</v>
      </c>
      <c r="L27" s="325">
        <v>0</v>
      </c>
      <c r="M27" s="325">
        <v>0</v>
      </c>
      <c r="N27" s="325">
        <f t="shared" si="0"/>
        <v>184.18268247060001</v>
      </c>
      <c r="O27" s="327">
        <f t="shared" si="1"/>
        <v>1.1014987195879712E-2</v>
      </c>
    </row>
    <row r="28" spans="1:15" s="368" customFormat="1" x14ac:dyDescent="0.25">
      <c r="A28" s="250"/>
      <c r="B28" s="397" t="s">
        <v>605</v>
      </c>
      <c r="C28" s="398"/>
      <c r="D28" s="325">
        <v>0</v>
      </c>
      <c r="E28" s="325">
        <v>0</v>
      </c>
      <c r="F28" s="325">
        <v>0</v>
      </c>
      <c r="G28" s="325">
        <v>36.151350368818868</v>
      </c>
      <c r="H28" s="325">
        <v>0</v>
      </c>
      <c r="I28" s="325">
        <v>0</v>
      </c>
      <c r="J28" s="325">
        <v>0</v>
      </c>
      <c r="K28" s="325">
        <v>0</v>
      </c>
      <c r="L28" s="325">
        <v>0</v>
      </c>
      <c r="M28" s="325">
        <v>0</v>
      </c>
      <c r="N28" s="325">
        <f t="shared" si="0"/>
        <v>36.151350368818868</v>
      </c>
      <c r="O28" s="327">
        <f t="shared" si="1"/>
        <v>2.1620200992015877E-3</v>
      </c>
    </row>
    <row r="29" spans="1:15" s="368" customFormat="1" x14ac:dyDescent="0.25">
      <c r="A29" s="250"/>
      <c r="B29" s="397" t="s">
        <v>609</v>
      </c>
      <c r="C29" s="398"/>
      <c r="D29" s="325">
        <v>0</v>
      </c>
      <c r="E29" s="325">
        <v>0</v>
      </c>
      <c r="F29" s="325">
        <v>0</v>
      </c>
      <c r="G29" s="325">
        <v>9.6865555089999997</v>
      </c>
      <c r="H29" s="325">
        <v>0</v>
      </c>
      <c r="I29" s="325">
        <v>0</v>
      </c>
      <c r="J29" s="325">
        <v>0</v>
      </c>
      <c r="K29" s="325">
        <v>0</v>
      </c>
      <c r="L29" s="325">
        <v>0</v>
      </c>
      <c r="M29" s="325">
        <v>0</v>
      </c>
      <c r="N29" s="325">
        <f t="shared" si="0"/>
        <v>9.6865555089999997</v>
      </c>
      <c r="O29" s="327">
        <f t="shared" si="1"/>
        <v>5.7930139507466748E-4</v>
      </c>
    </row>
    <row r="30" spans="1:15" s="368" customFormat="1" x14ac:dyDescent="0.25">
      <c r="A30" s="250"/>
      <c r="B30" s="397" t="s">
        <v>2</v>
      </c>
      <c r="C30" s="398"/>
      <c r="D30" s="325">
        <v>0</v>
      </c>
      <c r="E30" s="325">
        <v>101.18494281</v>
      </c>
      <c r="F30" s="325">
        <v>46.270031230000001</v>
      </c>
      <c r="G30" s="325">
        <v>2395.9712148771459</v>
      </c>
      <c r="H30" s="325">
        <v>3530.2272873900001</v>
      </c>
      <c r="I30" s="325">
        <v>211.32316173999999</v>
      </c>
      <c r="J30" s="325">
        <v>4811.48402498</v>
      </c>
      <c r="K30" s="325">
        <v>489.67696009000002</v>
      </c>
      <c r="L30" s="325">
        <v>1960.9163532</v>
      </c>
      <c r="M30" s="325">
        <v>180.55049113999999</v>
      </c>
      <c r="N30" s="325">
        <f t="shared" si="0"/>
        <v>13727.604467457146</v>
      </c>
      <c r="O30" s="327">
        <f t="shared" si="1"/>
        <v>0.82097505265337989</v>
      </c>
    </row>
    <row r="31" spans="1:15" s="368" customFormat="1" x14ac:dyDescent="0.25">
      <c r="A31" s="250"/>
      <c r="B31" s="397" t="s">
        <v>612</v>
      </c>
      <c r="C31" s="398"/>
      <c r="D31" s="325">
        <v>0</v>
      </c>
      <c r="E31" s="325">
        <v>0</v>
      </c>
      <c r="F31" s="325">
        <v>0</v>
      </c>
      <c r="G31" s="325">
        <v>357.04290014780554</v>
      </c>
      <c r="H31" s="325">
        <v>0</v>
      </c>
      <c r="I31" s="325">
        <v>0</v>
      </c>
      <c r="J31" s="325">
        <v>0</v>
      </c>
      <c r="K31" s="325">
        <v>0</v>
      </c>
      <c r="L31" s="325">
        <v>0</v>
      </c>
      <c r="M31" s="325">
        <v>0</v>
      </c>
      <c r="N31" s="325">
        <f t="shared" si="0"/>
        <v>357.04290014780554</v>
      </c>
      <c r="O31" s="327">
        <f t="shared" si="1"/>
        <v>2.1352837958235352E-2</v>
      </c>
    </row>
    <row r="32" spans="1:15" s="368" customFormat="1" x14ac:dyDescent="0.25">
      <c r="A32" s="250"/>
      <c r="B32" s="397" t="s">
        <v>668</v>
      </c>
      <c r="C32" s="398"/>
      <c r="D32" s="325">
        <v>0</v>
      </c>
      <c r="E32" s="325">
        <v>313.73018224999998</v>
      </c>
      <c r="F32" s="325">
        <v>0</v>
      </c>
      <c r="G32" s="325">
        <v>0</v>
      </c>
      <c r="H32" s="325">
        <v>0</v>
      </c>
      <c r="I32" s="325">
        <v>0</v>
      </c>
      <c r="J32" s="325">
        <v>0</v>
      </c>
      <c r="K32" s="325">
        <v>0</v>
      </c>
      <c r="L32" s="325">
        <v>0</v>
      </c>
      <c r="M32" s="325">
        <v>0</v>
      </c>
      <c r="N32" s="325">
        <f t="shared" si="0"/>
        <v>313.73018224999998</v>
      </c>
      <c r="O32" s="327">
        <f t="shared" si="1"/>
        <v>1.8762534534137738E-2</v>
      </c>
    </row>
    <row r="33" spans="1:15" s="368" customFormat="1" x14ac:dyDescent="0.25">
      <c r="A33" s="250"/>
      <c r="B33" s="397" t="s">
        <v>1125</v>
      </c>
      <c r="C33" s="398"/>
      <c r="D33" s="325">
        <v>0</v>
      </c>
      <c r="E33" s="325">
        <v>0</v>
      </c>
      <c r="F33" s="325">
        <v>0</v>
      </c>
      <c r="G33" s="325">
        <v>620.3718413088975</v>
      </c>
      <c r="H33" s="325">
        <v>0</v>
      </c>
      <c r="I33" s="325">
        <v>0</v>
      </c>
      <c r="J33" s="325">
        <v>0</v>
      </c>
      <c r="K33" s="325">
        <v>0</v>
      </c>
      <c r="L33" s="325">
        <v>0</v>
      </c>
      <c r="M33" s="325">
        <v>0</v>
      </c>
      <c r="N33" s="325">
        <f t="shared" si="0"/>
        <v>620.3718413088975</v>
      </c>
      <c r="O33" s="327">
        <f t="shared" si="1"/>
        <v>3.7101142176016469E-2</v>
      </c>
    </row>
    <row r="34" spans="1:15" s="368" customFormat="1" x14ac:dyDescent="0.25">
      <c r="A34" s="250"/>
      <c r="B34" s="397" t="s">
        <v>642</v>
      </c>
      <c r="C34" s="398"/>
      <c r="D34" s="325">
        <v>0</v>
      </c>
      <c r="E34" s="325">
        <v>0</v>
      </c>
      <c r="F34" s="325">
        <v>0</v>
      </c>
      <c r="G34" s="325">
        <v>123.40262485702577</v>
      </c>
      <c r="H34" s="325">
        <v>0</v>
      </c>
      <c r="I34" s="325">
        <v>0</v>
      </c>
      <c r="J34" s="325">
        <v>0</v>
      </c>
      <c r="K34" s="325">
        <v>0</v>
      </c>
      <c r="L34" s="325">
        <v>0</v>
      </c>
      <c r="M34" s="325">
        <v>0</v>
      </c>
      <c r="N34" s="325">
        <f t="shared" si="0"/>
        <v>123.40262485702577</v>
      </c>
      <c r="O34" s="327">
        <f t="shared" si="1"/>
        <v>7.380055032888664E-3</v>
      </c>
    </row>
    <row r="35" spans="1:15" s="368" customFormat="1" x14ac:dyDescent="0.25">
      <c r="A35" s="250"/>
      <c r="B35" s="397" t="s">
        <v>666</v>
      </c>
      <c r="C35" s="398"/>
      <c r="D35" s="325">
        <v>455.39709330018235</v>
      </c>
      <c r="E35" s="325">
        <v>0</v>
      </c>
      <c r="F35" s="325">
        <v>0</v>
      </c>
      <c r="G35" s="325">
        <v>0</v>
      </c>
      <c r="H35" s="325">
        <v>0</v>
      </c>
      <c r="I35" s="325">
        <v>0</v>
      </c>
      <c r="J35" s="325">
        <v>0</v>
      </c>
      <c r="K35" s="325">
        <v>0</v>
      </c>
      <c r="L35" s="325">
        <v>0</v>
      </c>
      <c r="M35" s="325">
        <v>0</v>
      </c>
      <c r="N35" s="325">
        <f t="shared" si="0"/>
        <v>455.39709330018235</v>
      </c>
      <c r="O35" s="327">
        <f t="shared" si="1"/>
        <v>2.7234879438478438E-2</v>
      </c>
    </row>
    <row r="36" spans="1:15" s="368" customFormat="1" x14ac:dyDescent="0.25">
      <c r="A36" s="250"/>
      <c r="B36" s="397" t="s">
        <v>1126</v>
      </c>
      <c r="C36" s="398"/>
      <c r="D36" s="325">
        <v>0</v>
      </c>
      <c r="E36" s="325">
        <v>0</v>
      </c>
      <c r="F36" s="325">
        <v>0</v>
      </c>
      <c r="G36" s="325">
        <v>833.19540141302241</v>
      </c>
      <c r="H36" s="325">
        <v>0</v>
      </c>
      <c r="I36" s="325">
        <v>0</v>
      </c>
      <c r="J36" s="325">
        <v>0</v>
      </c>
      <c r="K36" s="325">
        <v>0</v>
      </c>
      <c r="L36" s="325">
        <v>0</v>
      </c>
      <c r="M36" s="325">
        <v>0</v>
      </c>
      <c r="N36" s="325">
        <f t="shared" si="0"/>
        <v>833.19540141302241</v>
      </c>
      <c r="O36" s="327">
        <f t="shared" si="1"/>
        <v>4.9828988019518454E-2</v>
      </c>
    </row>
    <row r="37" spans="1:15" s="368" customFormat="1" ht="15.75" thickBot="1" x14ac:dyDescent="0.3">
      <c r="A37" s="250"/>
      <c r="B37" s="399" t="s">
        <v>1127</v>
      </c>
      <c r="C37" s="400"/>
      <c r="D37" s="325">
        <v>0</v>
      </c>
      <c r="E37" s="325">
        <v>0</v>
      </c>
      <c r="F37" s="325">
        <v>0</v>
      </c>
      <c r="G37" s="325">
        <v>40.88206375</v>
      </c>
      <c r="H37" s="325">
        <v>0</v>
      </c>
      <c r="I37" s="325">
        <v>0</v>
      </c>
      <c r="J37" s="325">
        <v>0</v>
      </c>
      <c r="K37" s="325">
        <v>0</v>
      </c>
      <c r="L37" s="325">
        <v>0</v>
      </c>
      <c r="M37" s="325">
        <v>0</v>
      </c>
      <c r="N37" s="325">
        <f t="shared" si="0"/>
        <v>40.88206375</v>
      </c>
      <c r="O37" s="327">
        <f t="shared" si="1"/>
        <v>2.4449389199186484E-3</v>
      </c>
    </row>
    <row r="38" spans="1:15" ht="15.75" thickBot="1" x14ac:dyDescent="0.3">
      <c r="A38" s="240"/>
      <c r="B38" s="393" t="s">
        <v>102</v>
      </c>
      <c r="C38" s="394"/>
      <c r="D38" s="326">
        <f t="shared" ref="D38:O38" si="2">SUM(D26:D37)</f>
        <v>455.39709330018235</v>
      </c>
      <c r="E38" s="326">
        <f t="shared" si="2"/>
        <v>414.91512505999998</v>
      </c>
      <c r="F38" s="326">
        <f t="shared" si="2"/>
        <v>46.270031230000001</v>
      </c>
      <c r="G38" s="326">
        <f t="shared" si="2"/>
        <v>4523.8376624783168</v>
      </c>
      <c r="H38" s="326">
        <f t="shared" si="2"/>
        <v>3595.2272873900001</v>
      </c>
      <c r="I38" s="326">
        <f t="shared" si="2"/>
        <v>242.82316173999999</v>
      </c>
      <c r="J38" s="326">
        <f t="shared" si="2"/>
        <v>4811.48402498</v>
      </c>
      <c r="K38" s="326">
        <f t="shared" si="2"/>
        <v>489.67696009000002</v>
      </c>
      <c r="L38" s="326">
        <f t="shared" si="2"/>
        <v>1960.9163532</v>
      </c>
      <c r="M38" s="326">
        <f t="shared" si="2"/>
        <v>180.55049113999999</v>
      </c>
      <c r="N38" s="326">
        <f t="shared" si="2"/>
        <v>16721.098190608496</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M17" sqref="L17:M17"/>
    </sheetView>
  </sheetViews>
  <sheetFormatPr defaultColWidth="9.140625" defaultRowHeight="15" x14ac:dyDescent="0.25"/>
  <cols>
    <col min="1" max="1" width="3.5703125" bestFit="1" customWidth="1"/>
    <col min="2" max="2" width="12.7109375" customWidth="1"/>
    <col min="3" max="3" width="19.85546875" bestFit="1" customWidth="1"/>
    <col min="4" max="4" width="12.42578125" bestFit="1" customWidth="1"/>
    <col min="5" max="7" width="8.42578125" bestFit="1"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45046</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2023-06-01T15:38:00Z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